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3"/>
  </bookViews>
  <sheets>
    <sheet name="01-2 - SO-02 Kmeňová stok..." sheetId="1" r:id="rId1"/>
    <sheet name="01-3 - SO-03 Kanalizačná ..." sheetId="2" r:id="rId2"/>
    <sheet name="01-4 - SO-04 Kanalizačná ..." sheetId="3" r:id="rId3"/>
    <sheet name="01-5 - SO-05 Kanalizačná ..." sheetId="4" r:id="rId4"/>
  </sheets>
  <definedNames>
    <definedName name="_xlnm.Print_Titles" localSheetId="0">'01-2 - SO-02 Kmeňová stok...'!$125:$125</definedName>
    <definedName name="_xlnm.Print_Titles" localSheetId="1">'01-3 - SO-03 Kanalizačná ...'!$125:$125</definedName>
    <definedName name="_xlnm.Print_Titles" localSheetId="2">'01-4 - SO-04 Kanalizačná ...'!$125:$125</definedName>
    <definedName name="_xlnm.Print_Titles" localSheetId="3">'01-5 - SO-05 Kanalizačná ...'!$125:$125</definedName>
    <definedName name="_xlnm.Print_Area" localSheetId="0">'01-2 - SO-02 Kmeňová stok...'!$C$4:$Q$70,'01-2 - SO-02 Kmeňová stok...'!$C$76:$Q$109,'01-2 - SO-02 Kmeňová stok...'!$C$115:$Q$282</definedName>
    <definedName name="_xlnm.Print_Area" localSheetId="1">'01-3 - SO-03 Kanalizačná ...'!$C$4:$Q$70,'01-3 - SO-03 Kanalizačná ...'!$C$76:$Q$109,'01-3 - SO-03 Kanalizačná ...'!$C$115:$Q$282</definedName>
    <definedName name="_xlnm.Print_Area" localSheetId="2">'01-4 - SO-04 Kanalizačná ...'!$C$4:$Q$70,'01-4 - SO-04 Kanalizačná ...'!$C$76:$Q$109,'01-4 - SO-04 Kanalizačná ...'!$C$115:$Q$282</definedName>
    <definedName name="_xlnm.Print_Area" localSheetId="3">'01-5 - SO-05 Kanalizačná ...'!$C$4:$Q$70,'01-5 - SO-05 Kanalizačná ...'!$C$76:$Q$109,'01-5 - SO-05 Kanalizačná ...'!$C$115:$Q$282</definedName>
  </definedNames>
  <calcPr fullCalcOnLoad="1"/>
</workbook>
</file>

<file path=xl/sharedStrings.xml><?xml version="1.0" encoding="utf-8"?>
<sst xmlns="http://schemas.openxmlformats.org/spreadsheetml/2006/main" count="8184" uniqueCount="868">
  <si>
    <t>Hárok obsahuje:</t>
  </si>
  <si>
    <t>False</t>
  </si>
  <si>
    <t>optimalizované pre tlač zostáv vo formáte A4 - na výšku</t>
  </si>
  <si>
    <t>&gt;&gt;  skryté stĺpce  &lt;&lt;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</si>
  <si>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</si>
  <si>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</si>
  <si>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</si>
  <si>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</si>
  <si>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</si>
  <si>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</si>
  <si>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>Obec Víťaz</t>
  </si>
  <si>
    <t>Dátum:</t>
  </si>
  <si>
    <t>Objednávateľ:</t>
  </si>
  <si>
    <t>IČO:</t>
  </si>
  <si>
    <t>IČO DPH:</t>
  </si>
  <si>
    <t>Zhotoviteľ:</t>
  </si>
  <si>
    <t>Projektant:</t>
  </si>
  <si>
    <t>Ing. Vladimír HRICO</t>
  </si>
  <si>
    <t>Spracovateľ:</t>
  </si>
  <si>
    <t>Poznámka: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</si>
  <si>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</si>
  <si>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</si>
  <si>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</si>
  <si>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</si>
  <si>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</si>
  <si>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</si>
  <si>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</si>
  <si>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</si>
  <si>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</si>
  <si>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</si>
  <si>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</si>
  <si>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</si>
  <si>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</si>
  <si>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</si>
  <si>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</si>
  <si>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</si>
  <si>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</si>
  <si>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</si>
  <si>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D</t>
  </si>
  <si>
    <t>0</t>
  </si>
  <si>
    <t>1</t>
  </si>
  <si>
    <t>2</t>
  </si>
  <si>
    <t>3</t>
  </si>
  <si>
    <t>{A550D8BC-5FF0-4B53-AE50-61B55CD60825}</t>
  </si>
  <si>
    <t>{3E4D6AB1-58B5-4A02-83BA-D381084E8F9F}</t>
  </si>
  <si>
    <t>{B51C7E22-F6E9-4870-A415-3ED79AAE36BC}</t>
  </si>
  <si>
    <t>{356A0DCF-E2AE-4354-BD2C-DBEEF79AB273}</t>
  </si>
  <si>
    <t>Ostatné náklady</t>
  </si>
  <si>
    <t>Celkové náklady za stavbu 1) + 2)</t>
  </si>
  <si>
    <t>KRYCÍ LIST ROZPOČTU</t>
  </si>
  <si>
    <t>Objekt: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</si>
  <si>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</si>
  <si>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</si>
  <si>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</si>
  <si>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</si>
  <si>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</si>
  <si>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</si>
  <si>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VP -   Práce naviac</t>
  </si>
  <si>
    <t>2) Ostatné náklady</t>
  </si>
  <si>
    <t>Zariad. staveniska</t>
  </si>
  <si>
    <t>VRN</t>
  </si>
  <si>
    <t>Mimostav. doprava</t>
  </si>
  <si>
    <t>Územné vplyvy</t>
  </si>
  <si>
    <t>Prevádzkové vplyvy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</si>
  <si>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</si>
  <si>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</si>
  <si>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</si>
  <si>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</si>
  <si>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</si>
  <si>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</si>
  <si>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</si>
  <si>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</si>
  <si>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</si>
  <si>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</si>
  <si>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</si>
  <si>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</si>
  <si>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</si>
  <si>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</si>
  <si>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</si>
  <si>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</si>
  <si>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</si>
  <si>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</si>
  <si>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VP - Práce naviac</t>
  </si>
  <si>
    <t>PN</t>
  </si>
  <si>
    <t>K</t>
  </si>
  <si>
    <t>HSV - Práce a dodávky HSV</t>
  </si>
  <si>
    <t xml:space="preserve">    1 - Zemné práce</t>
  </si>
  <si>
    <t>ROZPOCET</t>
  </si>
  <si>
    <t>m3</t>
  </si>
  <si>
    <t>4</t>
  </si>
  <si>
    <t>5</t>
  </si>
  <si>
    <t>6</t>
  </si>
  <si>
    <t>7</t>
  </si>
  <si>
    <t>167101101</t>
  </si>
  <si>
    <t>8</t>
  </si>
  <si>
    <t>9</t>
  </si>
  <si>
    <t>10</t>
  </si>
  <si>
    <t>M</t>
  </si>
  <si>
    <t>t</t>
  </si>
  <si>
    <t>11</t>
  </si>
  <si>
    <t>171201201</t>
  </si>
  <si>
    <t>12</t>
  </si>
  <si>
    <t>13</t>
  </si>
  <si>
    <t>m2</t>
  </si>
  <si>
    <t>14</t>
  </si>
  <si>
    <t>15</t>
  </si>
  <si>
    <t xml:space="preserve">    5 - Komunikácie</t>
  </si>
  <si>
    <t xml:space="preserve">    99 - Presun hmôt HSV</t>
  </si>
  <si>
    <t>182201101</t>
  </si>
  <si>
    <t>Svahovanie trvalých svahov v násype</t>
  </si>
  <si>
    <t>m</t>
  </si>
  <si>
    <t>5921745000</t>
  </si>
  <si>
    <t>Obrubník betónový A 1-15 100x15x26</t>
  </si>
  <si>
    <t>ks</t>
  </si>
  <si>
    <t>16</t>
  </si>
  <si>
    <t>17</t>
  </si>
  <si>
    <t>18</t>
  </si>
  <si>
    <t>19</t>
  </si>
  <si>
    <t>21</t>
  </si>
  <si>
    <t>01-2 - SO-02 Kmeňová stoka A km 1,2845 - km 1,790</t>
  </si>
  <si>
    <t xml:space="preserve">    3 - Zvislé a kompletné konštrukcie</t>
  </si>
  <si>
    <t xml:space="preserve">    4 - Vodorovné konštrukcie</t>
  </si>
  <si>
    <t xml:space="preserve">    8 - Rúrové vedenie</t>
  </si>
  <si>
    <t xml:space="preserve">      9 - Ostatné konštrukcie a práce-búranie</t>
  </si>
  <si>
    <t>VRN - Vedľajšie rozpočtové náklady</t>
  </si>
  <si>
    <t xml:space="preserve">    VRN03 - Geodetické práce</t>
  </si>
  <si>
    <t>112101102</t>
  </si>
  <si>
    <t>Odstránenie listnatých stromov do priemeru 500 mm, motorovou pílou</t>
  </si>
  <si>
    <t>-381051617</t>
  </si>
  <si>
    <t>112201102</t>
  </si>
  <si>
    <t>Odstránenie pňov na vzdial. 50 m priemeru nad 300 do 500 mm</t>
  </si>
  <si>
    <t>2040404543</t>
  </si>
  <si>
    <t>113106121</t>
  </si>
  <si>
    <t>Rozoberanie dlažby, z betónových alebo kamenin. dlaždíc, dosiek alebo tvaroviek,  -0,13800t</t>
  </si>
  <si>
    <t>450266699</t>
  </si>
  <si>
    <t>113107243</t>
  </si>
  <si>
    <t>Odstránenie krytu asfaltového v ploche nad 200 m2, hr. nad 100 do 150 mm,  -0,31600t</t>
  </si>
  <si>
    <t>-1755914637</t>
  </si>
  <si>
    <t>113205111</t>
  </si>
  <si>
    <t>Vytrhanie obrúb betónových, chodníkových ležatých,  -0,23000t</t>
  </si>
  <si>
    <t>-113358381</t>
  </si>
  <si>
    <t>113307212</t>
  </si>
  <si>
    <t>Odstránenie podkladu v ploche nad 200 m2 z kameniva ťaženého, hr. vrstvy 100 do 200 mm,  -0,24000t</t>
  </si>
  <si>
    <t>1699333068</t>
  </si>
  <si>
    <t>113307223</t>
  </si>
  <si>
    <t>Odstránenie podkladu v ploche nad 200 m2 z kameniva hrubého drveného, hr.200 do 300 m,  -0,40000t</t>
  </si>
  <si>
    <t>1616859673</t>
  </si>
  <si>
    <t>114203103</t>
  </si>
  <si>
    <t>Rozobratie dlažby z lomového kameňa alebo betónových tvárnic do cementovej malty</t>
  </si>
  <si>
    <t>1854431457</t>
  </si>
  <si>
    <t>115001102</t>
  </si>
  <si>
    <t>Odvedenie vody potrubím pri priemere potrubia DN nad 100 do 150</t>
  </si>
  <si>
    <t>930528319</t>
  </si>
  <si>
    <t>115101201</t>
  </si>
  <si>
    <t>Čerpanie vody do 10 m s priemerným prítokom litrov za minútu do 500 l</t>
  </si>
  <si>
    <t>hod</t>
  </si>
  <si>
    <t>-181988903</t>
  </si>
  <si>
    <t>115101301</t>
  </si>
  <si>
    <t>Pohotovosť záložnej čerpacej súpravy pre výšku do 10 m, s priemerným prítokom do 500 l/min.</t>
  </si>
  <si>
    <t>deň</t>
  </si>
  <si>
    <t>1832334102</t>
  </si>
  <si>
    <t>119001411</t>
  </si>
  <si>
    <t>Dočasné zaistenie podzemného potrubia DN do 200</t>
  </si>
  <si>
    <t>1505208016</t>
  </si>
  <si>
    <t>119001412</t>
  </si>
  <si>
    <t>Dočasné zaistenie podzemného potrubia DN 200-500</t>
  </si>
  <si>
    <t>-1158814814</t>
  </si>
  <si>
    <t>119001422</t>
  </si>
  <si>
    <t>Dočasné zaistenie káblov a káblových tratí do 6 káblov</t>
  </si>
  <si>
    <t>908736182</t>
  </si>
  <si>
    <t>119001801</t>
  </si>
  <si>
    <t>Ochranné zábradlie okolo výkopu, drevené výšky 1,10 m dvojtyčové</t>
  </si>
  <si>
    <t>-1669100546</t>
  </si>
  <si>
    <t>120001101</t>
  </si>
  <si>
    <t>Príplatok k cenám výkopov za sťaženie výkopu v blízkosti podzemného vedenia alebo výbušnín</t>
  </si>
  <si>
    <t>-2119401184</t>
  </si>
  <si>
    <t>120901121</t>
  </si>
  <si>
    <t>Búranie konštrukcií z betónu prostého neprekladaného kameňom v odkopávkach</t>
  </si>
  <si>
    <t>1929921835</t>
  </si>
  <si>
    <t>121101112</t>
  </si>
  <si>
    <t>Odstránenie ornice s premiestn. na hromady, so zložením na vzdialenosť do 100 m a do 1000 m3</t>
  </si>
  <si>
    <t>-1850557426</t>
  </si>
  <si>
    <t>122201101</t>
  </si>
  <si>
    <t>Odkopávka a prekopávka nezapažená v hornine 3</t>
  </si>
  <si>
    <t>1672950713</t>
  </si>
  <si>
    <t>130201001</t>
  </si>
  <si>
    <t>Výkop jamy a ryhy v obmedzenom priestore horn. tr.3 ručne</t>
  </si>
  <si>
    <t>559300624</t>
  </si>
  <si>
    <t>132201101</t>
  </si>
  <si>
    <t>Výkop ryhy do šírky 600 mm v horn.3 do 100 m3</t>
  </si>
  <si>
    <t>55568363</t>
  </si>
  <si>
    <t>22</t>
  </si>
  <si>
    <t>132201203</t>
  </si>
  <si>
    <t>Výkop ryhy šírky 600-2000mm horn.3 nad 1000 do 10000m3</t>
  </si>
  <si>
    <t>-598244829</t>
  </si>
  <si>
    <t>23</t>
  </si>
  <si>
    <t>132201209</t>
  </si>
  <si>
    <t>Príplatok k cenám za lepivosť horniny 3</t>
  </si>
  <si>
    <t>-1443323881</t>
  </si>
  <si>
    <t>24</t>
  </si>
  <si>
    <t>132201401</t>
  </si>
  <si>
    <t>Hĺbený výkop pod základmi s odhodením výkopku na vzdialenosť 3 m alebo naložením v hornine 3</t>
  </si>
  <si>
    <t>-1417424756</t>
  </si>
  <si>
    <t>25</t>
  </si>
  <si>
    <t>133201102</t>
  </si>
  <si>
    <t>Výkop šachty hornina 3 nad 100 m3</t>
  </si>
  <si>
    <t>-409179450</t>
  </si>
  <si>
    <t>26</t>
  </si>
  <si>
    <t>133201109</t>
  </si>
  <si>
    <t>Príplatok k cenám za lepivosť horniny</t>
  </si>
  <si>
    <t>-2065205837</t>
  </si>
  <si>
    <t>27</t>
  </si>
  <si>
    <t>141721119</t>
  </si>
  <si>
    <t>Riadené horizont. vŕtanie v hornine tr.1-4 pre pretláč. PE rúr, hĺbky do 6m, vonk. priem.cez 350 do 400mm</t>
  </si>
  <si>
    <t>1291794153</t>
  </si>
  <si>
    <t>28</t>
  </si>
  <si>
    <t>141701102</t>
  </si>
  <si>
    <t>Vtiahnutie potrubnej sekcie z rúr HDPE D 315 do predvŕtaného otvoru D 400</t>
  </si>
  <si>
    <t>-326061215</t>
  </si>
  <si>
    <t>29</t>
  </si>
  <si>
    <t>151101101</t>
  </si>
  <si>
    <t>Paženie a rozopretie stien rýh pre podzemné vedenie, príložné do 2 m</t>
  </si>
  <si>
    <t>-1348523487</t>
  </si>
  <si>
    <t>30</t>
  </si>
  <si>
    <t>151101102</t>
  </si>
  <si>
    <t>Paženie a rozopretie stien rýh pre podzemné vedenie, príložné do 4 m</t>
  </si>
  <si>
    <t>1129430299</t>
  </si>
  <si>
    <t>31</t>
  </si>
  <si>
    <t>151101111</t>
  </si>
  <si>
    <t>Odstránenie paženia rýh pre podzemné vedenie, príložné hĺbky do 2 m</t>
  </si>
  <si>
    <t>-1385514067</t>
  </si>
  <si>
    <t>32</t>
  </si>
  <si>
    <t>151101112</t>
  </si>
  <si>
    <t>Odstránenie paženia rýh pre podzemné vedenie, príložné hĺbky do 4 m</t>
  </si>
  <si>
    <t>-124561602</t>
  </si>
  <si>
    <t>33</t>
  </si>
  <si>
    <t>161101501</t>
  </si>
  <si>
    <t>Zvislé premiestnenie výkopku z horniny I až IV, nosením za každé 3 m výšky</t>
  </si>
  <si>
    <t>M3</t>
  </si>
  <si>
    <t>213800357</t>
  </si>
  <si>
    <t>34</t>
  </si>
  <si>
    <t>161101601</t>
  </si>
  <si>
    <t>Vytiahnutie výkopku z horn. 1-4 z hĺbky nad 1 do 2 m z priestoru pod základmi</t>
  </si>
  <si>
    <t>341058624</t>
  </si>
  <si>
    <t>35</t>
  </si>
  <si>
    <t>162201102</t>
  </si>
  <si>
    <t>Vodorovné premiestnenie výkopku z horniny 1-4 nad 20-50m</t>
  </si>
  <si>
    <t>1202682026</t>
  </si>
  <si>
    <t>36</t>
  </si>
  <si>
    <t>162401102</t>
  </si>
  <si>
    <t>Vodorovné premiestnenie výkopku tr.1-4 do 2000 m</t>
  </si>
  <si>
    <t>1135939067</t>
  </si>
  <si>
    <t>37</t>
  </si>
  <si>
    <t>162701110</t>
  </si>
  <si>
    <t>Príplatok za každých ďalších 1000 m, tr.1-4 po nespevnenej ceste</t>
  </si>
  <si>
    <t>-589645105</t>
  </si>
  <si>
    <t>38</t>
  </si>
  <si>
    <t>162401412</t>
  </si>
  <si>
    <t>Vodorovné premiestnenie konárov stromov nad 300 do 500 mm do 3000 m</t>
  </si>
  <si>
    <t>2072611115</t>
  </si>
  <si>
    <t>39</t>
  </si>
  <si>
    <t>162501412</t>
  </si>
  <si>
    <t>Vodorovné premiestnenie kmeňov nad 300 do 500 mm do 3000 m</t>
  </si>
  <si>
    <t>1195570852</t>
  </si>
  <si>
    <t>40</t>
  </si>
  <si>
    <t>162601412</t>
  </si>
  <si>
    <t>Vodorovné premiestnenie pňov nad 300 do 500 mm do 3000 m</t>
  </si>
  <si>
    <t>-383155332</t>
  </si>
  <si>
    <t>41</t>
  </si>
  <si>
    <t>166101102</t>
  </si>
  <si>
    <t>Prehodenie neuľahnutého výkopku z horniny 1 až 4 nad 100 m3</t>
  </si>
  <si>
    <t>-2062267399</t>
  </si>
  <si>
    <t>42</t>
  </si>
  <si>
    <t>Nakladanie neuľahnutého výkopku z hornín tr.1-4 nad 100 m3</t>
  </si>
  <si>
    <t>-153367375</t>
  </si>
  <si>
    <t>43</t>
  </si>
  <si>
    <t>171201202</t>
  </si>
  <si>
    <t>Uloženie sypaniny na skládky nad 100 m3</t>
  </si>
  <si>
    <t>-71606231</t>
  </si>
  <si>
    <t>44</t>
  </si>
  <si>
    <t>174101002</t>
  </si>
  <si>
    <t>Zásyp sypaninou so zhutnením jám, šachiet, rýh, zárezov alebo okolo objektov nad 100 m3</t>
  </si>
  <si>
    <t>-575528544</t>
  </si>
  <si>
    <t>45</t>
  </si>
  <si>
    <t>175101102</t>
  </si>
  <si>
    <t>Obsyp potrubia sypaninou z vhodných hornín 1 až 4 s prehodením sypaniny</t>
  </si>
  <si>
    <t>-773327413</t>
  </si>
  <si>
    <t>46</t>
  </si>
  <si>
    <t>5833713100</t>
  </si>
  <si>
    <t>Štrkopiesok drvený 0-16 n</t>
  </si>
  <si>
    <t>-905398513</t>
  </si>
  <si>
    <t>47</t>
  </si>
  <si>
    <t>181201102</t>
  </si>
  <si>
    <t>Úprava pláne v násypoch v hornine 1-4 so zhutnením</t>
  </si>
  <si>
    <t>1474620580</t>
  </si>
  <si>
    <t>48</t>
  </si>
  <si>
    <t>181301114</t>
  </si>
  <si>
    <t>Rozprestretie ornice na rovine alebo na svahu do sklonu 1:5, plocha nad 500 m2,hr.250 mm</t>
  </si>
  <si>
    <t>1704981425</t>
  </si>
  <si>
    <t>49</t>
  </si>
  <si>
    <t>181301119</t>
  </si>
  <si>
    <t>Príplatok za každých ďalších 50 mm hrúbky rozprestretia ornice, plocha nad 500 m2</t>
  </si>
  <si>
    <t>1530632242</t>
  </si>
  <si>
    <t>50</t>
  </si>
  <si>
    <t>-828665085</t>
  </si>
  <si>
    <t>51</t>
  </si>
  <si>
    <t>348942211</t>
  </si>
  <si>
    <t>Zábradlie oceľové osadené do bloku z betónu prostého z dvoch valcovaných vodorovných profilov na premostení</t>
  </si>
  <si>
    <t>-788194101</t>
  </si>
  <si>
    <t>52</t>
  </si>
  <si>
    <t>451573111</t>
  </si>
  <si>
    <t>Lôžko pod potrubie, stoky a drobné objekty, v otvorenom výkope z piesku a štrkopiesku do 63 mm</t>
  </si>
  <si>
    <t>-231169856</t>
  </si>
  <si>
    <t>53</t>
  </si>
  <si>
    <t>452112121</t>
  </si>
  <si>
    <t>Osadenie prstenca  pod poklopy a mreže, výšky nad 100 do 200 mm</t>
  </si>
  <si>
    <t>-905323540</t>
  </si>
  <si>
    <t>54</t>
  </si>
  <si>
    <t>5922470220</t>
  </si>
  <si>
    <t>Prstenec betónový vyrovnávací DN 600, v.200mm</t>
  </si>
  <si>
    <t>2077565737</t>
  </si>
  <si>
    <t>55</t>
  </si>
  <si>
    <t>452386161</t>
  </si>
  <si>
    <t>Vyrovnávací prstenec z prostého betónu tr.C 12/15 pod poklopy a mreže, výška nad 100 do 200 mm</t>
  </si>
  <si>
    <t>1331810144</t>
  </si>
  <si>
    <t>56</t>
  </si>
  <si>
    <t>564772111</t>
  </si>
  <si>
    <t>Podklad alebo kryt z kameniva hrubého drveného veľ. 0-63mm po zhut.hr. 250 mm</t>
  </si>
  <si>
    <t>-1979494273</t>
  </si>
  <si>
    <t>57</t>
  </si>
  <si>
    <t>564851111</t>
  </si>
  <si>
    <t>Podklad zo štrkodrviny 0-32mm s rozprestrením a zhutnením po zhutnení hr. 150 mm</t>
  </si>
  <si>
    <t>1725904754</t>
  </si>
  <si>
    <t>58</t>
  </si>
  <si>
    <t>564211111</t>
  </si>
  <si>
    <t>Podklad alebo podsyp zo štrkopiesku s rozprestretím, vlhčením a zhutnením po zhutnení hr. 50 mm</t>
  </si>
  <si>
    <t>962435666</t>
  </si>
  <si>
    <t>59</t>
  </si>
  <si>
    <t>567125115</t>
  </si>
  <si>
    <t>Podklad z prostého betónu pre komunikácie tr. C 16/20 hr. 150 mm</t>
  </si>
  <si>
    <t>1196943483</t>
  </si>
  <si>
    <t>60</t>
  </si>
  <si>
    <t>577143312</t>
  </si>
  <si>
    <t>Betón asfaltový  po zhutnení II.tr.strednozrnný AC 11 O  hr. 50mm</t>
  </si>
  <si>
    <t>-833291461</t>
  </si>
  <si>
    <t>61</t>
  </si>
  <si>
    <t>581114113</t>
  </si>
  <si>
    <t>Kryt z betónu prostého C 16/20 komunikácií pre peších hr. 150 mm</t>
  </si>
  <si>
    <t>1627534847</t>
  </si>
  <si>
    <t>62</t>
  </si>
  <si>
    <t>591141111</t>
  </si>
  <si>
    <t>Kladenie dlažby z kociek veľkých do lôžka z cementovej malty</t>
  </si>
  <si>
    <t>-1470361920</t>
  </si>
  <si>
    <t>63</t>
  </si>
  <si>
    <t>597761111</t>
  </si>
  <si>
    <t>Rigol dláždený do lôžka z betónu prostého tr.C 8/10 z betónových dosiek akejkoľvek veľkosti</t>
  </si>
  <si>
    <t>1572696680</t>
  </si>
  <si>
    <t>64</t>
  </si>
  <si>
    <t>597962133</t>
  </si>
  <si>
    <t xml:space="preserve">Montáž uzavretého žľabu BGZ-S, SV 500 do lôžka z betónu prostého tr.C 25/30 </t>
  </si>
  <si>
    <t>971938432</t>
  </si>
  <si>
    <t>65</t>
  </si>
  <si>
    <t>5923002703</t>
  </si>
  <si>
    <t>BGU-Z Univerzálny žľab SV G NW 500, č. 10-0, s liatinovou hranou a otvorom, bez spádu</t>
  </si>
  <si>
    <t>2111156330</t>
  </si>
  <si>
    <t>66</t>
  </si>
  <si>
    <t>5923002923</t>
  </si>
  <si>
    <t>Liatinový rošt NW 300, 500/347/25, SW 18/150, tr.. D 400 kN, (bez 2 x spoj.mat.)</t>
  </si>
  <si>
    <t>1252550222</t>
  </si>
  <si>
    <t>67</t>
  </si>
  <si>
    <t>5923001315</t>
  </si>
  <si>
    <t>BG-SV Spojovací materiál pre liatinový rošt</t>
  </si>
  <si>
    <t>-320733962</t>
  </si>
  <si>
    <t>68</t>
  </si>
  <si>
    <t>871313121</t>
  </si>
  <si>
    <t>Montáž potrubia z kanalizačných rúr z tvrdého PVC tesn. gumovým krúžkom v skl. do 20% DN 150</t>
  </si>
  <si>
    <t>-2038537951</t>
  </si>
  <si>
    <t>69</t>
  </si>
  <si>
    <t>2861101900</t>
  </si>
  <si>
    <t>Kanalizačné rúry PVC-U hladké s hrdlom 160x 3.6x3000mm</t>
  </si>
  <si>
    <t>1418243152</t>
  </si>
  <si>
    <t>70</t>
  </si>
  <si>
    <t>2861101800</t>
  </si>
  <si>
    <t>Kanalizačné rúry PVC-U hladké s hrdlom 160x 3.6x2000mm</t>
  </si>
  <si>
    <t>-1601907970</t>
  </si>
  <si>
    <t>71</t>
  </si>
  <si>
    <t>2861101600</t>
  </si>
  <si>
    <t>Kanalizačné rúry PVC-U hladké s hrdlom 160x 3.6x 500mm</t>
  </si>
  <si>
    <t>-664905936</t>
  </si>
  <si>
    <t>72</t>
  </si>
  <si>
    <t>871380031</t>
  </si>
  <si>
    <t>Montáž kanalizačného potrubia z HDPE rúr zváraných na tupo, HD-PE PE100RC SDR17/PN10, D 315 x 18,7 mm</t>
  </si>
  <si>
    <t>-2018288223</t>
  </si>
  <si>
    <t>73</t>
  </si>
  <si>
    <t>2862461150</t>
  </si>
  <si>
    <t>HD-PE PE100RC rúra SDR17/PN10 D315x18,7mm</t>
  </si>
  <si>
    <t>10973445</t>
  </si>
  <si>
    <t>74</t>
  </si>
  <si>
    <t>871383121</t>
  </si>
  <si>
    <t>Montáž potrubia kanalizačného z korugovaných rúr - PVC-U tesniacich gum. krúžkom v sklone do 20 % DN 300 mm</t>
  </si>
  <si>
    <t>-133272757</t>
  </si>
  <si>
    <t>75</t>
  </si>
  <si>
    <t>2860005840</t>
  </si>
  <si>
    <t>PVC rúra DN 300/5m-korugovaný kanalizačný systém</t>
  </si>
  <si>
    <t>-1193843454</t>
  </si>
  <si>
    <t>76</t>
  </si>
  <si>
    <t>877313122</t>
  </si>
  <si>
    <t>Montáž tvarovky na potrubí z rúr z tvrdého PVC tesnených gumovým krúžkom, presuvka DN 150 mm</t>
  </si>
  <si>
    <t>-1187766264</t>
  </si>
  <si>
    <t>77</t>
  </si>
  <si>
    <t>2860004130</t>
  </si>
  <si>
    <t xml:space="preserve">PVC presuvka 150-hladký kanalizačný systém  </t>
  </si>
  <si>
    <t>1527069596</t>
  </si>
  <si>
    <t>78</t>
  </si>
  <si>
    <t>877313123</t>
  </si>
  <si>
    <t>Montáž tvarovky na potrubí z rúr z tvrdého PVC tesn. gumovým krúžkom, jednoosá DN 150</t>
  </si>
  <si>
    <t>-1873436286</t>
  </si>
  <si>
    <t>79</t>
  </si>
  <si>
    <t>2863101600</t>
  </si>
  <si>
    <t>PVC-U koleno pre kanalizačné rúry hladké 160/30°</t>
  </si>
  <si>
    <t>1310729952</t>
  </si>
  <si>
    <t>80</t>
  </si>
  <si>
    <t>2863101500</t>
  </si>
  <si>
    <t>PVC-U koleno pre kanalizačné rúry hladké 160/15°</t>
  </si>
  <si>
    <t>-1966611725</t>
  </si>
  <si>
    <t>81</t>
  </si>
  <si>
    <t>2863101700</t>
  </si>
  <si>
    <t>PVC-U koleno pre kanalizačné rúry hladké 160/45°</t>
  </si>
  <si>
    <t>406354566</t>
  </si>
  <si>
    <t>82</t>
  </si>
  <si>
    <t>877370420</t>
  </si>
  <si>
    <t>Montáž kolena, oblúk na potrubie z kanalizačných korungovaných rúr DN 300 mm</t>
  </si>
  <si>
    <t>462297916</t>
  </si>
  <si>
    <t>83</t>
  </si>
  <si>
    <t>2862500200</t>
  </si>
  <si>
    <t>Korugované tvarovky oblúk dvojhrdlový k-DN 300/22°</t>
  </si>
  <si>
    <t>975198683</t>
  </si>
  <si>
    <t>84</t>
  </si>
  <si>
    <t>877370430</t>
  </si>
  <si>
    <t>Montáž odbočky na potrubie z kanalizačných korungovaných  rúr DN 300 mm</t>
  </si>
  <si>
    <t>2124207451</t>
  </si>
  <si>
    <t>85</t>
  </si>
  <si>
    <t>2860006480</t>
  </si>
  <si>
    <t>PVC odbočka 300/160/45° (odbočenie na hladkú rúru)-korugovaný kanalizačný systém</t>
  </si>
  <si>
    <t>-1382971345</t>
  </si>
  <si>
    <t>86</t>
  </si>
  <si>
    <t>2860004430</t>
  </si>
  <si>
    <t xml:space="preserve">PVC zátka do hrdla 150-hladký kanalizačný systém  </t>
  </si>
  <si>
    <t>-1373943928</t>
  </si>
  <si>
    <t>87</t>
  </si>
  <si>
    <t>877370440</t>
  </si>
  <si>
    <t>Montáž redukcie,presuvky,spojky so zarážkou na potrubie z kanaliz. korungovaných rúr DN 300 mm</t>
  </si>
  <si>
    <t>245930811</t>
  </si>
  <si>
    <t>88</t>
  </si>
  <si>
    <t>2860006200</t>
  </si>
  <si>
    <t>PVC presuvka 300-korugovaný kanalizačný systém</t>
  </si>
  <si>
    <t>-644497793</t>
  </si>
  <si>
    <t>89</t>
  </si>
  <si>
    <t>2860007040</t>
  </si>
  <si>
    <t>PVC prechod z hladkého konca 300/315-korugovaný kanalizačný systém</t>
  </si>
  <si>
    <t>219678080</t>
  </si>
  <si>
    <t>90</t>
  </si>
  <si>
    <t>2860007080</t>
  </si>
  <si>
    <t>PVC zátka do hrdla 300-korugovaný kanalizačný systém</t>
  </si>
  <si>
    <t>-1699186323</t>
  </si>
  <si>
    <t>91</t>
  </si>
  <si>
    <t>892311000</t>
  </si>
  <si>
    <t>Skúška tesnosti kanalizácie D 150</t>
  </si>
  <si>
    <t>-1250053321</t>
  </si>
  <si>
    <t>92</t>
  </si>
  <si>
    <t>892371000</t>
  </si>
  <si>
    <t>Skúška tesnosti kanalizácie DN 300</t>
  </si>
  <si>
    <t>10488368</t>
  </si>
  <si>
    <t>93</t>
  </si>
  <si>
    <t>892372111</t>
  </si>
  <si>
    <t>Zabezpečenie koncov kanalizačného potrubia pri tesnostných skúškach DN do 300 mm</t>
  </si>
  <si>
    <t>-807838252</t>
  </si>
  <si>
    <t>94</t>
  </si>
  <si>
    <t>894118001</t>
  </si>
  <si>
    <t>Príplatok za každých ďalších 600 mm výšky vstupu šachty</t>
  </si>
  <si>
    <t>511558916</t>
  </si>
  <si>
    <t>95</t>
  </si>
  <si>
    <t>894411121</t>
  </si>
  <si>
    <t>Zhotovenie šachty kanalizačnej s obložením dna betónom tr. C 25/30 DN n. 200-300</t>
  </si>
  <si>
    <t>-686383916</t>
  </si>
  <si>
    <t>96</t>
  </si>
  <si>
    <t>5922470250</t>
  </si>
  <si>
    <t>Šachtové kanalizačné dno priame so šachtovou vložkou vtok a výtok DN 300, D 1200/DN1000, H 1000, hr.st. 100</t>
  </si>
  <si>
    <t>-111559381</t>
  </si>
  <si>
    <t>97</t>
  </si>
  <si>
    <t>5922442260</t>
  </si>
  <si>
    <t>Šachtové kanalizačné dno spadišťove so šachtovou vložkou vtok a výtok 1,0-1,5m DN 300, D 1200/DN1000, H 1000, hr.st. 100</t>
  </si>
  <si>
    <t>1138157073</t>
  </si>
  <si>
    <t>98</t>
  </si>
  <si>
    <t>5922470300</t>
  </si>
  <si>
    <t>Každý ďalší otvor do dna so šachtovou vložkou pre vtok DN 300 šachta tvaru T</t>
  </si>
  <si>
    <t>890585366</t>
  </si>
  <si>
    <t>99</t>
  </si>
  <si>
    <t>5922470010</t>
  </si>
  <si>
    <t>Skruž betónová rovná 1000/300 TBS 7-100 bez stupačky</t>
  </si>
  <si>
    <t>-1784862438</t>
  </si>
  <si>
    <t>100</t>
  </si>
  <si>
    <t>5922470170</t>
  </si>
  <si>
    <t>Skruž betónová rovná TBS 1000/1000-S</t>
  </si>
  <si>
    <t>-1611539241</t>
  </si>
  <si>
    <t>101</t>
  </si>
  <si>
    <t>5922470180</t>
  </si>
  <si>
    <t>Skruž betónová prechodová kónusTBS 1000/625-S</t>
  </si>
  <si>
    <t>1173473131</t>
  </si>
  <si>
    <t>102</t>
  </si>
  <si>
    <t>5922585200</t>
  </si>
  <si>
    <t>Poklop železobetónový  D 800, hr. 80</t>
  </si>
  <si>
    <t>1935027703</t>
  </si>
  <si>
    <t>103</t>
  </si>
  <si>
    <t>894431114</t>
  </si>
  <si>
    <t>Montáž revíznej šachty z PVC, DN 315/160 (DN šachty/DN potr. vedenia), hl. 1600 do 2000 mm</t>
  </si>
  <si>
    <t>992570269</t>
  </si>
  <si>
    <t>104</t>
  </si>
  <si>
    <t>2860007670</t>
  </si>
  <si>
    <t xml:space="preserve">PP revízne šachty DN 300 priebežné dno D 315, vtok/vývod DN150  </t>
  </si>
  <si>
    <t>-712096148</t>
  </si>
  <si>
    <t>105</t>
  </si>
  <si>
    <t>2860007630</t>
  </si>
  <si>
    <t xml:space="preserve">PP revízne šachty  predĺženie - komín D 315/2m  </t>
  </si>
  <si>
    <t>958756879</t>
  </si>
  <si>
    <t>106</t>
  </si>
  <si>
    <t>2860007610</t>
  </si>
  <si>
    <t>PP revízne šachty DN 300 poklop D 315 , 1,5t</t>
  </si>
  <si>
    <t>-1898128129</t>
  </si>
  <si>
    <t>107</t>
  </si>
  <si>
    <t>84720537</t>
  </si>
  <si>
    <t>108</t>
  </si>
  <si>
    <t>899104111</t>
  </si>
  <si>
    <t>Osadenie poklopu liatinového a oceľového vrátane rámu hmotn. nad 150 kg</t>
  </si>
  <si>
    <t>208812299</t>
  </si>
  <si>
    <t>109</t>
  </si>
  <si>
    <t>5524211170</t>
  </si>
  <si>
    <t>Poklop kanalizačný komplet okrúhly,trieda D 400kN,DO-600 H, H 115</t>
  </si>
  <si>
    <t>1003278457</t>
  </si>
  <si>
    <t>110</t>
  </si>
  <si>
    <t>899501111</t>
  </si>
  <si>
    <t>Osadenie stúpadla do šachty liatinové vidlicové osadené pri murovaní a betónovaní</t>
  </si>
  <si>
    <t>-870090102</t>
  </si>
  <si>
    <t>111</t>
  </si>
  <si>
    <t>5524378000</t>
  </si>
  <si>
    <t>Stupadlo šachtové vidlicové</t>
  </si>
  <si>
    <t>1375749064</t>
  </si>
  <si>
    <t>112</t>
  </si>
  <si>
    <t>899502111</t>
  </si>
  <si>
    <t>Osadenie stúpadla do šachty liatinové zapustené-kapsové osadené pri murovaní a betónovaní</t>
  </si>
  <si>
    <t>768053091</t>
  </si>
  <si>
    <t>113</t>
  </si>
  <si>
    <t>5524378500</t>
  </si>
  <si>
    <t>Stupadlo šachtové kapsové</t>
  </si>
  <si>
    <t>1488781750</t>
  </si>
  <si>
    <t>114</t>
  </si>
  <si>
    <t>899623141</t>
  </si>
  <si>
    <t>Obetónovanie potrubia, alebo muriva stôk bet. prostým v otvorenom výkope, betón tr. C 12/15</t>
  </si>
  <si>
    <t>-1829681447</t>
  </si>
  <si>
    <t>115</t>
  </si>
  <si>
    <t>899643111</t>
  </si>
  <si>
    <t>Debnenie pre obetónovanie potrubia v otvorenom výkope</t>
  </si>
  <si>
    <t>2102630649</t>
  </si>
  <si>
    <t>116</t>
  </si>
  <si>
    <t>899912106</t>
  </si>
  <si>
    <t>Montáž oceľových chráničiek D 530x10</t>
  </si>
  <si>
    <t>-1245085784</t>
  </si>
  <si>
    <t>117</t>
  </si>
  <si>
    <t>1433355200</t>
  </si>
  <si>
    <t>Rúrka oceľová D 530 mm hrúbka 10 mm pozdĺžna alebo špirálovite zváraná hladká ozn.11 523 podľa EN S355J0</t>
  </si>
  <si>
    <t>338024299</t>
  </si>
  <si>
    <t>118</t>
  </si>
  <si>
    <t>5978700332</t>
  </si>
  <si>
    <t>Manžeta prevlečná typ 2B, DN300/500</t>
  </si>
  <si>
    <t>981556567</t>
  </si>
  <si>
    <t>119</t>
  </si>
  <si>
    <t>899912135</t>
  </si>
  <si>
    <t>Montáž kĺznej objímky RACI montovaná na potrubie DN 300</t>
  </si>
  <si>
    <t>-29654651</t>
  </si>
  <si>
    <t>120</t>
  </si>
  <si>
    <t>2865230029</t>
  </si>
  <si>
    <t xml:space="preserve">Objimka kĺzna RACI F 60, typ F, výška 60 mm, vonkajší priemer rúry 92 - 500 mm, </t>
  </si>
  <si>
    <t>-2045043193</t>
  </si>
  <si>
    <t>121</t>
  </si>
  <si>
    <t>2865230032</t>
  </si>
  <si>
    <t xml:space="preserve">Objimka kĺzna RACI G 60, typ G, výška 60 mm, vonkajší priemer rúry 92 - 500 mm, </t>
  </si>
  <si>
    <t>1460930198</t>
  </si>
  <si>
    <t>122</t>
  </si>
  <si>
    <t>917762111</t>
  </si>
  <si>
    <t>Osadenie chodník. obrubníka betónového s oporou z betónu prostého tr. C 10/12,5 do lôžka</t>
  </si>
  <si>
    <t>797576977</t>
  </si>
  <si>
    <t>123</t>
  </si>
  <si>
    <t>209294092</t>
  </si>
  <si>
    <t>124</t>
  </si>
  <si>
    <t>919551121</t>
  </si>
  <si>
    <t>Zhotovenie priepustu alebo zjazdu z rúr oceľových nad D 400 do 700mm</t>
  </si>
  <si>
    <t>1548663977</t>
  </si>
  <si>
    <t>125</t>
  </si>
  <si>
    <t>1433313800</t>
  </si>
  <si>
    <t>Rúra pozdĺžne zvarovaná 08 113731 D 530 mm hrúbka 8 mm</t>
  </si>
  <si>
    <t>-1719403340</t>
  </si>
  <si>
    <t>126</t>
  </si>
  <si>
    <t>919735112</t>
  </si>
  <si>
    <t>Rezanie existujúceho asfaltového krytu alebo podkladu hĺbky nad 50 do 100 mm</t>
  </si>
  <si>
    <t>-1592676453</t>
  </si>
  <si>
    <t>127</t>
  </si>
  <si>
    <t>938902103</t>
  </si>
  <si>
    <t>Čistenie priekop o objeme nánosu nad 0, 30 do 0,50 m3/m</t>
  </si>
  <si>
    <t>-996916632</t>
  </si>
  <si>
    <t>128</t>
  </si>
  <si>
    <t>938909311</t>
  </si>
  <si>
    <t>Odstránenie blata, prachu alebo hlineného nánosu, z povrchu podkladu alebo krytu bet. alebo asfalt.</t>
  </si>
  <si>
    <t>-2130034510</t>
  </si>
  <si>
    <t>129</t>
  </si>
  <si>
    <t>962052211</t>
  </si>
  <si>
    <t>Búranie muriva železobetonového nadzákladného,  -2,40000t</t>
  </si>
  <si>
    <t>-1608036393</t>
  </si>
  <si>
    <t>130</t>
  </si>
  <si>
    <t>966005111</t>
  </si>
  <si>
    <t>Rozobratie cestného zábradlia s betónovými pätkami,  -0,03500t</t>
  </si>
  <si>
    <t>-587992323</t>
  </si>
  <si>
    <t>131</t>
  </si>
  <si>
    <t>966008113</t>
  </si>
  <si>
    <t>Búranie priepustu, zo žb. žľabov a liat. mreže šírky 500 mm,  -2,05500t</t>
  </si>
  <si>
    <t>1186374564</t>
  </si>
  <si>
    <t>132</t>
  </si>
  <si>
    <t>966067112</t>
  </si>
  <si>
    <t>Rozobratie plotov výšky do 250 cm, z drôteného pletiva alebo z plechu,  -0,01000t</t>
  </si>
  <si>
    <t>466980996</t>
  </si>
  <si>
    <t>133</t>
  </si>
  <si>
    <t>979084216</t>
  </si>
  <si>
    <t>Vodorovná doprava vybúraných hmôt po suchu bez naloženia, ale so zložením na vzdialenosť do 5 km</t>
  </si>
  <si>
    <t>1080886153</t>
  </si>
  <si>
    <t>134</t>
  </si>
  <si>
    <t>979084219</t>
  </si>
  <si>
    <t>Príplatok k cene za každých ďalších aj začatých 5 km nad 5 km</t>
  </si>
  <si>
    <t>383817883</t>
  </si>
  <si>
    <t>135</t>
  </si>
  <si>
    <t>979087213</t>
  </si>
  <si>
    <t>Nakladanie na dopravné prostriedky pre vodorovnú dopravu vybúraných hmôt</t>
  </si>
  <si>
    <t>-749960192</t>
  </si>
  <si>
    <t>136</t>
  </si>
  <si>
    <t>979089012</t>
  </si>
  <si>
    <t>Poplatok za skladovanie - betón, tehly, dlaždice (17 01 ), ostatné</t>
  </si>
  <si>
    <t>-220758841</t>
  </si>
  <si>
    <t>137</t>
  </si>
  <si>
    <t>998276101</t>
  </si>
  <si>
    <t>Presun hmôt pre rúrové vedenie hĺbené z rúr z plast., hmôt alebo sklolamin. v otvorenom výkope</t>
  </si>
  <si>
    <t>-1108264268</t>
  </si>
  <si>
    <t>138</t>
  </si>
  <si>
    <t>998276116</t>
  </si>
  <si>
    <t>Príplatok k cenám za zväčšený presun nad vymedzenú najväčšiu dopravnú vzdialenosť 1000-2000 m</t>
  </si>
  <si>
    <t>-556373095</t>
  </si>
  <si>
    <t>139</t>
  </si>
  <si>
    <t>000300014</t>
  </si>
  <si>
    <t>Geodetické práce - vykonávané pred výstavbou zameranie existujúcich inž. sieti</t>
  </si>
  <si>
    <t>eur</t>
  </si>
  <si>
    <t>1024</t>
  </si>
  <si>
    <t>-433062589</t>
  </si>
  <si>
    <t>140</t>
  </si>
  <si>
    <t>000300031</t>
  </si>
  <si>
    <t>Geodetické práce - vykonávané po výstavbe zameranie skutočného vyhotovenia stavby</t>
  </si>
  <si>
    <t>-2132645973</t>
  </si>
  <si>
    <t>01-3 - SO-03 Kanalizačná stoka B, B1-B4</t>
  </si>
  <si>
    <t>-503823578</t>
  </si>
  <si>
    <t>624774392</t>
  </si>
  <si>
    <t>-11717716</t>
  </si>
  <si>
    <t>-1630160596</t>
  </si>
  <si>
    <t>1097707061</t>
  </si>
  <si>
    <t>-782179060</t>
  </si>
  <si>
    <t>-1905728861</t>
  </si>
  <si>
    <t>931907827</t>
  </si>
  <si>
    <t>20197415</t>
  </si>
  <si>
    <t>1710975535</t>
  </si>
  <si>
    <t>1831776076</t>
  </si>
  <si>
    <t>606336143</t>
  </si>
  <si>
    <t>-217803663</t>
  </si>
  <si>
    <t>-25614721</t>
  </si>
  <si>
    <t>730871599</t>
  </si>
  <si>
    <t>-71712806</t>
  </si>
  <si>
    <t>-1388875277</t>
  </si>
  <si>
    <t>-1444175389</t>
  </si>
  <si>
    <t>-1777089528</t>
  </si>
  <si>
    <t>-799317771</t>
  </si>
  <si>
    <t>869319119</t>
  </si>
  <si>
    <t>-1697328530</t>
  </si>
  <si>
    <t>833001314</t>
  </si>
  <si>
    <t>-945237013</t>
  </si>
  <si>
    <t>133597101</t>
  </si>
  <si>
    <t>-1845348052</t>
  </si>
  <si>
    <t>-1555347174</t>
  </si>
  <si>
    <t>977684591</t>
  </si>
  <si>
    <t>-1307278972</t>
  </si>
  <si>
    <t>-790543836</t>
  </si>
  <si>
    <t>-576797474</t>
  </si>
  <si>
    <t>1611780708</t>
  </si>
  <si>
    <t>-564866127</t>
  </si>
  <si>
    <t>1020347542</t>
  </si>
  <si>
    <t>-134029576</t>
  </si>
  <si>
    <t>-878086665</t>
  </si>
  <si>
    <t>-1108048949</t>
  </si>
  <si>
    <t>-1682908391</t>
  </si>
  <si>
    <t>-1129951345</t>
  </si>
  <si>
    <t>832588050</t>
  </si>
  <si>
    <t>-836819304</t>
  </si>
  <si>
    <t>1924746780</t>
  </si>
  <si>
    <t>Uloženie sypaniny na skládky nad 100m3</t>
  </si>
  <si>
    <t>252458815</t>
  </si>
  <si>
    <t>-947134283</t>
  </si>
  <si>
    <t>1344755827</t>
  </si>
  <si>
    <t>725559885</t>
  </si>
  <si>
    <t>1370485545</t>
  </si>
  <si>
    <t>-1195824832</t>
  </si>
  <si>
    <t>-1510547637</t>
  </si>
  <si>
    <t>1218970034</t>
  </si>
  <si>
    <t>1796309712</t>
  </si>
  <si>
    <t>1822633365</t>
  </si>
  <si>
    <t>802486284</t>
  </si>
  <si>
    <t>-2107788348</t>
  </si>
  <si>
    <t>890983278</t>
  </si>
  <si>
    <t>-443538613</t>
  </si>
  <si>
    <t>1431722185</t>
  </si>
  <si>
    <t>-597616322</t>
  </si>
  <si>
    <t>-1994366283</t>
  </si>
  <si>
    <t>-2027951629</t>
  </si>
  <si>
    <t>1047977986</t>
  </si>
  <si>
    <t>1325436401</t>
  </si>
  <si>
    <t>-754413726</t>
  </si>
  <si>
    <t>203305548</t>
  </si>
  <si>
    <t>-1475932325</t>
  </si>
  <si>
    <t>Liatinový rošt NW 300, 500/347/25, SW 18/150, tr.. D 400 kN, (bez 4 x spoj.mat.)</t>
  </si>
  <si>
    <t>-1810583999</t>
  </si>
  <si>
    <t>-687610727</t>
  </si>
  <si>
    <t>-1322870383</t>
  </si>
  <si>
    <t>720660433</t>
  </si>
  <si>
    <t>328995786</t>
  </si>
  <si>
    <t>-1501226182</t>
  </si>
  <si>
    <t>-1064530441</t>
  </si>
  <si>
    <t>1695382105</t>
  </si>
  <si>
    <t>-545239994</t>
  </si>
  <si>
    <t>PVC rúra 300/5m-korugovaný kanalizačný systém</t>
  </si>
  <si>
    <t>-128489397</t>
  </si>
  <si>
    <t>1392582583</t>
  </si>
  <si>
    <t>-771326700</t>
  </si>
  <si>
    <t>-1045420877</t>
  </si>
  <si>
    <t>440193299</t>
  </si>
  <si>
    <t>-273042188</t>
  </si>
  <si>
    <t>-214840361</t>
  </si>
  <si>
    <t>-1207814914</t>
  </si>
  <si>
    <t>-2052658675</t>
  </si>
  <si>
    <t>1127822247</t>
  </si>
  <si>
    <t>-41468628</t>
  </si>
  <si>
    <t>-1193152529</t>
  </si>
  <si>
    <t>-594446637</t>
  </si>
  <si>
    <t>-1540394396</t>
  </si>
  <si>
    <t>452763487</t>
  </si>
  <si>
    <t>-1392941884</t>
  </si>
  <si>
    <t>1087964473</t>
  </si>
  <si>
    <t>-38038154</t>
  </si>
  <si>
    <t>-1102775484</t>
  </si>
  <si>
    <t>1361219887</t>
  </si>
  <si>
    <t>1041773362</t>
  </si>
  <si>
    <t>-931792446</t>
  </si>
  <si>
    <t>113345111</t>
  </si>
  <si>
    <t>1741523456</t>
  </si>
  <si>
    <t>441580277</t>
  </si>
  <si>
    <t>-397845298</t>
  </si>
  <si>
    <t>1253395401</t>
  </si>
  <si>
    <t>1301522953</t>
  </si>
  <si>
    <t>772192916</t>
  </si>
  <si>
    <t>-214661576</t>
  </si>
  <si>
    <t>-1786387719</t>
  </si>
  <si>
    <t xml:space="preserve">PP revízne šachty DN 300 poklop D 315, 1,5t  </t>
  </si>
  <si>
    <t>-2001502928</t>
  </si>
  <si>
    <t>-329754087</t>
  </si>
  <si>
    <t>1019136272</t>
  </si>
  <si>
    <t>1277380641</t>
  </si>
  <si>
    <t>-966720235</t>
  </si>
  <si>
    <t>-1671327984</t>
  </si>
  <si>
    <t>321728752</t>
  </si>
  <si>
    <t>2020703214</t>
  </si>
  <si>
    <t>1957991862</t>
  </si>
  <si>
    <t>621556381</t>
  </si>
  <si>
    <t>-1325259283</t>
  </si>
  <si>
    <t>-1776267197</t>
  </si>
  <si>
    <t>-1204758765</t>
  </si>
  <si>
    <t>-976078425</t>
  </si>
  <si>
    <t>-1919267018</t>
  </si>
  <si>
    <t>800980161</t>
  </si>
  <si>
    <t>965103679</t>
  </si>
  <si>
    <t>-1888573748</t>
  </si>
  <si>
    <t>-877726084</t>
  </si>
  <si>
    <t>-1829238307</t>
  </si>
  <si>
    <t>1650074144</t>
  </si>
  <si>
    <t>1609612325</t>
  </si>
  <si>
    <t>-1115455476</t>
  </si>
  <si>
    <t>-1026575288</t>
  </si>
  <si>
    <t>1968794474</t>
  </si>
  <si>
    <t>Búranie priepustu, z BGU žľabov a liat. mreže šírky 500 mm,  -2,05500t</t>
  </si>
  <si>
    <t>-1775852297</t>
  </si>
  <si>
    <t>-1656418316</t>
  </si>
  <si>
    <t>567012330</t>
  </si>
  <si>
    <t>-851211162</t>
  </si>
  <si>
    <t>-397215774</t>
  </si>
  <si>
    <t>-1277329014</t>
  </si>
  <si>
    <t>835478755</t>
  </si>
  <si>
    <t>-182015768</t>
  </si>
  <si>
    <t>1863862544</t>
  </si>
  <si>
    <t>-1492109773</t>
  </si>
  <si>
    <t>01-4 - SO-04 Kanalizačná stoka C, C1-C7</t>
  </si>
  <si>
    <t>2079809917</t>
  </si>
  <si>
    <t>793891671</t>
  </si>
  <si>
    <t>1792179841</t>
  </si>
  <si>
    <t>Podklad z prostého betónu tr. C 8/10 hr. 150 mm</t>
  </si>
  <si>
    <t>-1674729285</t>
  </si>
  <si>
    <t>Kryt z betónu prostého C 25/30 komunikácií pre peších hr. 150 mm</t>
  </si>
  <si>
    <t>-904813614</t>
  </si>
  <si>
    <t>1496838798</t>
  </si>
  <si>
    <t>-1030452444</t>
  </si>
  <si>
    <t>-868587098</t>
  </si>
  <si>
    <t xml:space="preserve">PVC rúra DN 300/5m-korugovaný kanalizačný systém SN4   </t>
  </si>
  <si>
    <t>-231068074</t>
  </si>
  <si>
    <t>-452411191</t>
  </si>
  <si>
    <t>647909291</t>
  </si>
  <si>
    <t>-1278390043</t>
  </si>
  <si>
    <t>-284449613</t>
  </si>
  <si>
    <t>1150158814</t>
  </si>
  <si>
    <t xml:space="preserve">PVC odbočka 300/160/45° (odbočenie na hladkú rúru)-korugovaný kanalizačný systém SN10  </t>
  </si>
  <si>
    <t>130522387</t>
  </si>
  <si>
    <t xml:space="preserve">PVC presuvka 300-korugovaný kanalizačný systém SN10  </t>
  </si>
  <si>
    <t>PVC prechod z hladkého konca DN300/315-na korugovaný kanalizačný systém SN10</t>
  </si>
  <si>
    <t xml:space="preserve">PVC zátka do hrdla 300-korugovaný kanalizačný systém SN10  </t>
  </si>
  <si>
    <t>-1134919734</t>
  </si>
  <si>
    <t>968911695</t>
  </si>
  <si>
    <t>-687188767</t>
  </si>
  <si>
    <t>-1860621949</t>
  </si>
  <si>
    <t>284200913</t>
  </si>
  <si>
    <t>701289274</t>
  </si>
  <si>
    <t>Búranie priepustu, zo žľabov a liat. mreže šírky 500 mm,  -2,05500t</t>
  </si>
  <si>
    <t>-89861841</t>
  </si>
  <si>
    <t>-826898630</t>
  </si>
  <si>
    <t>01-5 - SO-05 Kanalizačná stoka A1-A10</t>
  </si>
  <si>
    <t>1057690279</t>
  </si>
  <si>
    <t>-186700335</t>
  </si>
  <si>
    <t>-2082519053</t>
  </si>
  <si>
    <t>-268768576</t>
  </si>
  <si>
    <t>-1728894206</t>
  </si>
  <si>
    <t>-1140208843</t>
  </si>
  <si>
    <t>-701873283</t>
  </si>
  <si>
    <t>1474010462</t>
  </si>
  <si>
    <t>1313068408</t>
  </si>
  <si>
    <t>845422066</t>
  </si>
  <si>
    <t>166426864</t>
  </si>
  <si>
    <t>13511183</t>
  </si>
  <si>
    <t>1060387140</t>
  </si>
  <si>
    <t>-1124939019</t>
  </si>
  <si>
    <t>-2008704980</t>
  </si>
  <si>
    <t>653822823</t>
  </si>
  <si>
    <t>-1374050032</t>
  </si>
  <si>
    <t>-634332535</t>
  </si>
  <si>
    <t>12410401</t>
  </si>
  <si>
    <t>1548172209</t>
  </si>
  <si>
    <t>Rúra oceľová D 530 mm hrúbka 10 mm pozdĺžna alebo špirálovite zváraná hladká ozn.11 523 podľa EN S355J0</t>
  </si>
  <si>
    <t>-485110241</t>
  </si>
  <si>
    <t>-1435427372</t>
  </si>
  <si>
    <t>1) Krycí list rozpočtu</t>
  </si>
  <si>
    <t>2) Rekapitulácia rozpočtu</t>
  </si>
  <si>
    <t>3) Rozpočet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</si>
</sst>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Trebuchet MS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Trebuchet MS"/>
      <family val="2"/>
    </font>
    <font>
      <u val="single"/>
      <sz val="8"/>
      <color indexed="20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34" borderId="15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7" fillId="34" borderId="16" xfId="0" applyFont="1" applyFill="1" applyBorder="1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167" fontId="19" fillId="0" borderId="25" xfId="0" applyNumberFormat="1" applyFont="1" applyBorder="1" applyAlignment="1">
      <alignment horizontal="right"/>
    </xf>
    <xf numFmtId="167" fontId="19" fillId="0" borderId="26" xfId="0" applyNumberFormat="1" applyFont="1" applyBorder="1" applyAlignment="1">
      <alignment horizontal="right"/>
    </xf>
    <xf numFmtId="168" fontId="20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8" fontId="0" fillId="0" borderId="0" xfId="0" applyNumberFormat="1" applyFont="1" applyAlignment="1">
      <alignment horizontal="right" vertical="center"/>
    </xf>
    <xf numFmtId="0" fontId="0" fillId="35" borderId="31" xfId="0" applyFont="1" applyFill="1" applyBorder="1" applyAlignment="1">
      <alignment horizontal="center" vertical="center"/>
    </xf>
    <xf numFmtId="49" fontId="0" fillId="35" borderId="31" xfId="0" applyNumberFormat="1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center" vertical="center" wrapText="1"/>
    </xf>
    <xf numFmtId="168" fontId="0" fillId="35" borderId="31" xfId="0" applyNumberFormat="1" applyFont="1" applyFill="1" applyBorder="1" applyAlignment="1">
      <alignment horizontal="right" vertical="center"/>
    </xf>
    <xf numFmtId="168" fontId="0" fillId="0" borderId="31" xfId="0" applyNumberFormat="1" applyFont="1" applyBorder="1" applyAlignment="1">
      <alignment horizontal="right" vertical="center"/>
    </xf>
    <xf numFmtId="0" fontId="11" fillId="35" borderId="31" xfId="0" applyFont="1" applyFill="1" applyBorder="1" applyAlignment="1">
      <alignment horizontal="left" vertical="center"/>
    </xf>
    <xf numFmtId="0" fontId="11" fillId="35" borderId="31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167" fontId="18" fillId="0" borderId="0" xfId="0" applyNumberFormat="1" applyFont="1" applyAlignment="1">
      <alignment horizontal="right"/>
    </xf>
    <xf numFmtId="167" fontId="18" fillId="0" borderId="19" xfId="0" applyNumberFormat="1" applyFont="1" applyBorder="1" applyAlignment="1">
      <alignment horizontal="right"/>
    </xf>
    <xf numFmtId="168" fontId="18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/>
    </xf>
    <xf numFmtId="0" fontId="0" fillId="0" borderId="31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19" xfId="0" applyNumberFormat="1" applyFont="1" applyBorder="1" applyAlignment="1">
      <alignment horizontal="right" vertical="center"/>
    </xf>
    <xf numFmtId="0" fontId="21" fillId="0" borderId="31" xfId="0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 wrapText="1"/>
    </xf>
    <xf numFmtId="168" fontId="21" fillId="0" borderId="31" xfId="0" applyNumberFormat="1" applyFont="1" applyBorder="1" applyAlignment="1">
      <alignment horizontal="right" vertical="center"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35" borderId="31" xfId="0" applyFont="1" applyFill="1" applyBorder="1" applyAlignment="1">
      <alignment horizontal="left" vertical="center" wrapText="1"/>
    </xf>
    <xf numFmtId="0" fontId="0" fillId="35" borderId="31" xfId="0" applyFill="1" applyBorder="1" applyAlignment="1">
      <alignment horizontal="left" vertical="center"/>
    </xf>
    <xf numFmtId="168" fontId="0" fillId="35" borderId="31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61" fillId="33" borderId="0" xfId="36" applyFont="1" applyFill="1" applyAlignment="1" applyProtection="1">
      <alignment horizontal="center" vertical="center"/>
      <protection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8" fontId="16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0" fontId="21" fillId="0" borderId="31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/>
    </xf>
    <xf numFmtId="168" fontId="21" fillId="35" borderId="31" xfId="0" applyNumberFormat="1" applyFont="1" applyFill="1" applyBorder="1" applyAlignment="1">
      <alignment horizontal="right" vertical="center"/>
    </xf>
    <xf numFmtId="168" fontId="0" fillId="0" borderId="31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left" vertical="center" wrapText="1"/>
    </xf>
    <xf numFmtId="168" fontId="17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center"/>
    </xf>
    <xf numFmtId="168" fontId="21" fillId="0" borderId="31" xfId="0" applyNumberFormat="1" applyFont="1" applyBorder="1" applyAlignment="1">
      <alignment horizontal="right" vertical="center"/>
    </xf>
    <xf numFmtId="0" fontId="6" fillId="34" borderId="23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168" fontId="1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16" fillId="35" borderId="0" xfId="0" applyFont="1" applyFill="1" applyAlignment="1">
      <alignment horizontal="left" vertical="center"/>
    </xf>
    <xf numFmtId="164" fontId="16" fillId="35" borderId="0" xfId="0" applyNumberFormat="1" applyFont="1" applyFill="1" applyAlignment="1">
      <alignment horizontal="right" vertical="center"/>
    </xf>
    <xf numFmtId="164" fontId="14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7" fillId="34" borderId="16" xfId="0" applyNumberFormat="1" applyFont="1" applyFill="1" applyBorder="1" applyAlignment="1">
      <alignment horizontal="right" vertical="center"/>
    </xf>
    <xf numFmtId="0" fontId="0" fillId="34" borderId="16" xfId="0" applyFill="1" applyBorder="1" applyAlignment="1">
      <alignment horizontal="left" vertical="center"/>
    </xf>
    <xf numFmtId="0" fontId="0" fillId="34" borderId="34" xfId="0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6" fillId="35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166" fontId="6" fillId="35" borderId="0" xfId="0" applyNumberFormat="1" applyFont="1" applyFill="1" applyAlignment="1">
      <alignment horizontal="left" vertical="top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CF9C4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285F2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D8090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8F433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428625</xdr:colOff>
      <xdr:row>1</xdr:row>
      <xdr:rowOff>0</xdr:rowOff>
    </xdr:to>
    <xdr:pic>
      <xdr:nvPicPr>
        <xdr:cNvPr id="1" name="Obrázek 1" descr="C:\CENKROSplusData\System\Temp\radCF9C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28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428625</xdr:colOff>
      <xdr:row>1</xdr:row>
      <xdr:rowOff>0</xdr:rowOff>
    </xdr:to>
    <xdr:pic>
      <xdr:nvPicPr>
        <xdr:cNvPr id="1" name="Obrázek 1" descr="C:\CENKROSplusData\System\Temp\rad285F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28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428625</xdr:colOff>
      <xdr:row>1</xdr:row>
      <xdr:rowOff>0</xdr:rowOff>
    </xdr:to>
    <xdr:pic>
      <xdr:nvPicPr>
        <xdr:cNvPr id="1" name="Obrázek 1" descr="C:\CENKROSplusData\System\Temp\radD809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28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428625</xdr:colOff>
      <xdr:row>1</xdr:row>
      <xdr:rowOff>0</xdr:rowOff>
    </xdr:to>
    <xdr:pic>
      <xdr:nvPicPr>
        <xdr:cNvPr id="1" name="Obrázek 1" descr="C:\CENKROSplusData\System\Temp\rad8F43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28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3"/>
  <sheetViews>
    <sheetView showGridLines="0" zoomScalePageLayoutView="0" workbookViewId="0" topLeftCell="A1">
      <pane ySplit="1" topLeftCell="A121" activePane="bottomLeft" state="frozen"/>
      <selection pane="topLeft" activeCell="A1" sqref="A1"/>
      <selection pane="bottomLeft" activeCell="AD130" sqref="AD130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7" width="12" style="2" customWidth="1"/>
    <col min="8" max="8" width="13.5" style="2" customWidth="1"/>
    <col min="9" max="9" width="7.5" style="2" customWidth="1"/>
    <col min="10" max="10" width="5.5" style="2" customWidth="1"/>
    <col min="11" max="11" width="12.33203125" style="2" customWidth="1"/>
    <col min="12" max="12" width="12.83203125" style="2" customWidth="1"/>
    <col min="13" max="14" width="6.5" style="2" customWidth="1"/>
    <col min="15" max="15" width="2.16015625" style="2" customWidth="1"/>
    <col min="16" max="16" width="13.5" style="2" customWidth="1"/>
    <col min="17" max="17" width="4.5" style="2" customWidth="1"/>
    <col min="18" max="18" width="1.83203125" style="2" customWidth="1"/>
    <col min="19" max="19" width="8.66015625" style="2" customWidth="1"/>
    <col min="20" max="20" width="31.83203125" style="2" hidden="1" customWidth="1"/>
    <col min="21" max="21" width="17.5" style="2" hidden="1" customWidth="1"/>
    <col min="22" max="22" width="13.33203125" style="2" hidden="1" customWidth="1"/>
    <col min="23" max="23" width="17.5" style="2" hidden="1" customWidth="1"/>
    <col min="24" max="24" width="13.16015625" style="2" hidden="1" customWidth="1"/>
    <col min="25" max="25" width="16.16015625" style="2" hidden="1" customWidth="1"/>
    <col min="26" max="26" width="11.83203125" style="2" hidden="1" customWidth="1"/>
    <col min="27" max="27" width="16.16015625" style="2" hidden="1" customWidth="1"/>
    <col min="28" max="28" width="17.5" style="2" hidden="1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4" width="11.33203125" style="2" hidden="1" customWidth="1"/>
    <col min="65" max="16384" width="11.33203125" style="1" customWidth="1"/>
  </cols>
  <sheetData>
    <row r="1" spans="1:256" s="3" customFormat="1" ht="22.5" customHeight="1">
      <c r="A1" s="108"/>
      <c r="B1" s="105"/>
      <c r="C1" s="105"/>
      <c r="D1" s="106" t="s">
        <v>0</v>
      </c>
      <c r="E1" s="105"/>
      <c r="F1" s="107" t="s">
        <v>865</v>
      </c>
      <c r="G1" s="107"/>
      <c r="H1" s="113" t="s">
        <v>866</v>
      </c>
      <c r="I1" s="113"/>
      <c r="J1" s="113"/>
      <c r="K1" s="113"/>
      <c r="L1" s="107" t="s">
        <v>867</v>
      </c>
      <c r="M1" s="105"/>
      <c r="N1" s="105"/>
      <c r="O1" s="106"/>
      <c r="P1" s="105"/>
      <c r="Q1" s="105"/>
      <c r="R1" s="105"/>
      <c r="S1" s="107"/>
      <c r="T1" s="107"/>
      <c r="U1" s="108"/>
      <c r="V1" s="108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46" s="2" customFormat="1" ht="37.5" customHeight="1">
      <c r="C2" s="153" t="s">
        <v>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S2" s="114" t="s">
        <v>3</v>
      </c>
      <c r="T2" s="115"/>
      <c r="U2" s="115"/>
      <c r="V2" s="115"/>
      <c r="W2" s="115"/>
      <c r="X2" s="115"/>
      <c r="Y2" s="115"/>
      <c r="Z2" s="115"/>
      <c r="AA2" s="115"/>
      <c r="AB2" s="115"/>
      <c r="AC2" s="115"/>
      <c r="AT2" s="2" t="s">
        <v>43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2" t="s">
        <v>39</v>
      </c>
    </row>
    <row r="4" spans="2:46" s="2" customFormat="1" ht="37.5" customHeight="1">
      <c r="B4" s="9"/>
      <c r="C4" s="130" t="s">
        <v>49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0"/>
      <c r="T4" s="11" t="s">
        <v>5</v>
      </c>
      <c r="AT4" s="2" t="s">
        <v>1</v>
      </c>
    </row>
    <row r="5" spans="2:18" s="2" customFormat="1" ht="7.5" customHeight="1">
      <c r="B5" s="9"/>
      <c r="R5" s="10"/>
    </row>
    <row r="6" spans="2:18" s="2" customFormat="1" ht="26.25" customHeight="1">
      <c r="B6" s="9"/>
      <c r="D6" s="14" t="s">
        <v>6</v>
      </c>
      <c r="F6" s="131" t="e">
        <f>#REF!</f>
        <v>#REF!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R6" s="10"/>
    </row>
    <row r="7" spans="2:18" s="5" customFormat="1" ht="33" customHeight="1">
      <c r="B7" s="36"/>
      <c r="D7" s="13" t="s">
        <v>50</v>
      </c>
      <c r="F7" s="154" t="s">
        <v>119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R7" s="37"/>
    </row>
    <row r="8" spans="2:18" s="5" customFormat="1" ht="15" customHeight="1">
      <c r="B8" s="36"/>
      <c r="D8" s="14" t="s">
        <v>7</v>
      </c>
      <c r="F8" s="12"/>
      <c r="M8" s="14" t="s">
        <v>8</v>
      </c>
      <c r="O8" s="12"/>
      <c r="R8" s="37"/>
    </row>
    <row r="9" spans="2:18" s="5" customFormat="1" ht="15" customHeight="1">
      <c r="B9" s="36"/>
      <c r="D9" s="14" t="s">
        <v>9</v>
      </c>
      <c r="F9" s="12" t="s">
        <v>10</v>
      </c>
      <c r="M9" s="14" t="s">
        <v>11</v>
      </c>
      <c r="O9" s="155" t="e">
        <f>#REF!</f>
        <v>#REF!</v>
      </c>
      <c r="P9" s="124"/>
      <c r="R9" s="37"/>
    </row>
    <row r="10" spans="2:18" s="5" customFormat="1" ht="11.25" customHeight="1">
      <c r="B10" s="36"/>
      <c r="R10" s="37"/>
    </row>
    <row r="11" spans="2:18" s="5" customFormat="1" ht="15" customHeight="1">
      <c r="B11" s="36"/>
      <c r="D11" s="14" t="s">
        <v>12</v>
      </c>
      <c r="M11" s="14" t="s">
        <v>13</v>
      </c>
      <c r="O11" s="134"/>
      <c r="P11" s="124"/>
      <c r="R11" s="37"/>
    </row>
    <row r="12" spans="2:18" s="5" customFormat="1" ht="18" customHeight="1">
      <c r="B12" s="36"/>
      <c r="E12" s="12" t="s">
        <v>10</v>
      </c>
      <c r="M12" s="14" t="s">
        <v>14</v>
      </c>
      <c r="O12" s="134"/>
      <c r="P12" s="124"/>
      <c r="R12" s="37"/>
    </row>
    <row r="13" spans="2:18" s="5" customFormat="1" ht="7.5" customHeight="1">
      <c r="B13" s="36"/>
      <c r="R13" s="37"/>
    </row>
    <row r="14" spans="2:18" s="5" customFormat="1" ht="15" customHeight="1">
      <c r="B14" s="36"/>
      <c r="D14" s="14" t="s">
        <v>15</v>
      </c>
      <c r="M14" s="14" t="s">
        <v>13</v>
      </c>
      <c r="O14" s="152" t="e">
        <f>IF(#REF!="","",#REF!)</f>
        <v>#REF!</v>
      </c>
      <c r="P14" s="124"/>
      <c r="R14" s="37"/>
    </row>
    <row r="15" spans="2:18" s="5" customFormat="1" ht="18" customHeight="1">
      <c r="B15" s="36"/>
      <c r="E15" s="152" t="e">
        <f>IF(#REF!="","",#REF!)</f>
        <v>#REF!</v>
      </c>
      <c r="F15" s="124"/>
      <c r="G15" s="124"/>
      <c r="H15" s="124"/>
      <c r="I15" s="124"/>
      <c r="J15" s="124"/>
      <c r="K15" s="124"/>
      <c r="L15" s="124"/>
      <c r="M15" s="14" t="s">
        <v>14</v>
      </c>
      <c r="O15" s="152" t="e">
        <f>IF(#REF!="","",#REF!)</f>
        <v>#REF!</v>
      </c>
      <c r="P15" s="124"/>
      <c r="R15" s="37"/>
    </row>
    <row r="16" spans="2:18" s="5" customFormat="1" ht="7.5" customHeight="1">
      <c r="B16" s="36"/>
      <c r="R16" s="37"/>
    </row>
    <row r="17" spans="2:18" s="5" customFormat="1" ht="15" customHeight="1">
      <c r="B17" s="36"/>
      <c r="D17" s="14" t="s">
        <v>16</v>
      </c>
      <c r="M17" s="14" t="s">
        <v>13</v>
      </c>
      <c r="O17" s="134"/>
      <c r="P17" s="124"/>
      <c r="R17" s="37"/>
    </row>
    <row r="18" spans="2:18" s="5" customFormat="1" ht="18" customHeight="1">
      <c r="B18" s="36"/>
      <c r="E18" s="12" t="s">
        <v>17</v>
      </c>
      <c r="M18" s="14" t="s">
        <v>14</v>
      </c>
      <c r="O18" s="134"/>
      <c r="P18" s="124"/>
      <c r="R18" s="37"/>
    </row>
    <row r="19" spans="2:18" s="5" customFormat="1" ht="7.5" customHeight="1">
      <c r="B19" s="36"/>
      <c r="R19" s="37"/>
    </row>
    <row r="20" spans="2:18" s="5" customFormat="1" ht="15" customHeight="1">
      <c r="B20" s="36"/>
      <c r="D20" s="14" t="s">
        <v>18</v>
      </c>
      <c r="M20" s="14" t="s">
        <v>13</v>
      </c>
      <c r="O20" s="134" t="e">
        <f>IF(#REF!="","",#REF!)</f>
        <v>#REF!</v>
      </c>
      <c r="P20" s="124"/>
      <c r="R20" s="37"/>
    </row>
    <row r="21" spans="2:18" s="5" customFormat="1" ht="18" customHeight="1">
      <c r="B21" s="36"/>
      <c r="E21" s="12" t="e">
        <f>IF(#REF!="","",#REF!)</f>
        <v>#REF!</v>
      </c>
      <c r="M21" s="14" t="s">
        <v>14</v>
      </c>
      <c r="O21" s="134" t="e">
        <f>IF(#REF!="","",#REF!)</f>
        <v>#REF!</v>
      </c>
      <c r="P21" s="124"/>
      <c r="R21" s="37"/>
    </row>
    <row r="22" spans="2:18" s="5" customFormat="1" ht="7.5" customHeight="1">
      <c r="B22" s="36"/>
      <c r="R22" s="37"/>
    </row>
    <row r="23" spans="2:18" s="5" customFormat="1" ht="15" customHeight="1">
      <c r="B23" s="36"/>
      <c r="D23" s="14" t="s">
        <v>19</v>
      </c>
      <c r="R23" s="37"/>
    </row>
    <row r="24" spans="2:18" s="38" customFormat="1" ht="13.5" customHeight="1">
      <c r="B24" s="39"/>
      <c r="E24" s="148"/>
      <c r="F24" s="149"/>
      <c r="G24" s="149"/>
      <c r="H24" s="149"/>
      <c r="I24" s="149"/>
      <c r="J24" s="149"/>
      <c r="K24" s="149"/>
      <c r="L24" s="149"/>
      <c r="R24" s="40"/>
    </row>
    <row r="25" spans="2:18" s="5" customFormat="1" ht="7.5" customHeight="1">
      <c r="B25" s="36"/>
      <c r="R25" s="37"/>
    </row>
    <row r="26" spans="2:18" s="5" customFormat="1" ht="7.5" customHeight="1">
      <c r="B26" s="3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37"/>
    </row>
    <row r="27" spans="2:18" s="5" customFormat="1" ht="15" customHeight="1">
      <c r="B27" s="36"/>
      <c r="D27" s="32" t="s">
        <v>51</v>
      </c>
      <c r="M27" s="150">
        <f>$N$88</f>
        <v>0</v>
      </c>
      <c r="N27" s="124"/>
      <c r="O27" s="124"/>
      <c r="P27" s="124"/>
      <c r="R27" s="37"/>
    </row>
    <row r="28" spans="2:18" s="5" customFormat="1" ht="15" customHeight="1">
      <c r="B28" s="36"/>
      <c r="D28" s="15" t="s">
        <v>47</v>
      </c>
      <c r="M28" s="150">
        <f>$N$101</f>
        <v>0</v>
      </c>
      <c r="N28" s="124"/>
      <c r="O28" s="124"/>
      <c r="P28" s="124"/>
      <c r="R28" s="37"/>
    </row>
    <row r="29" spans="2:18" s="5" customFormat="1" ht="7.5" customHeight="1">
      <c r="B29" s="36"/>
      <c r="R29" s="37"/>
    </row>
    <row r="30" spans="2:18" s="5" customFormat="1" ht="26.25" customHeight="1">
      <c r="B30" s="36"/>
      <c r="D30" s="42" t="s">
        <v>20</v>
      </c>
      <c r="M30" s="151">
        <f>ROUND($M$27+$M$28,2)</f>
        <v>0</v>
      </c>
      <c r="N30" s="124"/>
      <c r="O30" s="124"/>
      <c r="P30" s="124"/>
      <c r="R30" s="37"/>
    </row>
    <row r="31" spans="2:18" s="5" customFormat="1" ht="7.5" customHeight="1">
      <c r="B31" s="36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R31" s="37"/>
    </row>
    <row r="32" spans="2:18" s="5" customFormat="1" ht="15" customHeight="1">
      <c r="B32" s="36"/>
      <c r="D32" s="16" t="s">
        <v>21</v>
      </c>
      <c r="E32" s="16" t="s">
        <v>22</v>
      </c>
      <c r="F32" s="17">
        <v>0.2</v>
      </c>
      <c r="G32" s="43" t="s">
        <v>23</v>
      </c>
      <c r="H32" s="144">
        <f>ROUND((((SUM($BE$101:$BE$108)+SUM($BE$126:$BE$276))+SUM($BE$278:$BE$282))),2)</f>
        <v>0</v>
      </c>
      <c r="I32" s="124"/>
      <c r="J32" s="124"/>
      <c r="M32" s="144">
        <f>ROUND(((ROUND((SUM($BE$101:$BE$108)+SUM($BE$126:$BE$276)),2)*$F$32)+SUM($BE$278:$BE$282)*$F$32),2)</f>
        <v>0</v>
      </c>
      <c r="N32" s="124"/>
      <c r="O32" s="124"/>
      <c r="P32" s="124"/>
      <c r="R32" s="37"/>
    </row>
    <row r="33" spans="2:18" s="5" customFormat="1" ht="15" customHeight="1">
      <c r="B33" s="36"/>
      <c r="E33" s="16" t="s">
        <v>24</v>
      </c>
      <c r="F33" s="17">
        <v>0.2</v>
      </c>
      <c r="G33" s="43" t="s">
        <v>23</v>
      </c>
      <c r="H33" s="144">
        <f>ROUND((((SUM($BF$101:$BF$108)+SUM($BF$126:$BF$276))+SUM($BF$278:$BF$282))),2)</f>
        <v>0</v>
      </c>
      <c r="I33" s="124"/>
      <c r="J33" s="124"/>
      <c r="M33" s="144">
        <f>ROUND(((ROUND((SUM($BF$101:$BF$108)+SUM($BF$126:$BF$276)),2)*$F$33)+SUM($BF$278:$BF$282)*$F$33),2)</f>
        <v>0</v>
      </c>
      <c r="N33" s="124"/>
      <c r="O33" s="124"/>
      <c r="P33" s="124"/>
      <c r="R33" s="37"/>
    </row>
    <row r="34" spans="2:18" s="5" customFormat="1" ht="15" customHeight="1" hidden="1">
      <c r="B34" s="36"/>
      <c r="E34" s="16" t="s">
        <v>25</v>
      </c>
      <c r="F34" s="17">
        <v>0.2</v>
      </c>
      <c r="G34" s="43" t="s">
        <v>23</v>
      </c>
      <c r="H34" s="144">
        <f>ROUND((((SUM($BG$101:$BG$108)+SUM($BG$126:$BG$276))+SUM($BG$278:$BG$282))),2)</f>
        <v>0</v>
      </c>
      <c r="I34" s="124"/>
      <c r="J34" s="124"/>
      <c r="M34" s="144">
        <v>0</v>
      </c>
      <c r="N34" s="124"/>
      <c r="O34" s="124"/>
      <c r="P34" s="124"/>
      <c r="R34" s="37"/>
    </row>
    <row r="35" spans="2:18" s="5" customFormat="1" ht="15" customHeight="1" hidden="1">
      <c r="B35" s="36"/>
      <c r="E35" s="16" t="s">
        <v>26</v>
      </c>
      <c r="F35" s="17">
        <v>0.2</v>
      </c>
      <c r="G35" s="43" t="s">
        <v>23</v>
      </c>
      <c r="H35" s="144">
        <f>ROUND((((SUM($BH$101:$BH$108)+SUM($BH$126:$BH$276))+SUM($BH$278:$BH$282))),2)</f>
        <v>0</v>
      </c>
      <c r="I35" s="124"/>
      <c r="J35" s="124"/>
      <c r="M35" s="144">
        <v>0</v>
      </c>
      <c r="N35" s="124"/>
      <c r="O35" s="124"/>
      <c r="P35" s="124"/>
      <c r="R35" s="37"/>
    </row>
    <row r="36" spans="2:18" s="5" customFormat="1" ht="15" customHeight="1" hidden="1">
      <c r="B36" s="36"/>
      <c r="E36" s="16" t="s">
        <v>27</v>
      </c>
      <c r="F36" s="17">
        <v>0</v>
      </c>
      <c r="G36" s="43" t="s">
        <v>23</v>
      </c>
      <c r="H36" s="144">
        <f>ROUND((((SUM($BI$101:$BI$108)+SUM($BI$126:$BI$276))+SUM($BI$278:$BI$282))),2)</f>
        <v>0</v>
      </c>
      <c r="I36" s="124"/>
      <c r="J36" s="124"/>
      <c r="M36" s="144">
        <v>0</v>
      </c>
      <c r="N36" s="124"/>
      <c r="O36" s="124"/>
      <c r="P36" s="124"/>
      <c r="R36" s="37"/>
    </row>
    <row r="37" spans="2:18" s="5" customFormat="1" ht="7.5" customHeight="1">
      <c r="B37" s="36"/>
      <c r="R37" s="37"/>
    </row>
    <row r="38" spans="2:18" s="5" customFormat="1" ht="26.25" customHeight="1">
      <c r="B38" s="36"/>
      <c r="C38" s="44"/>
      <c r="D38" s="19" t="s">
        <v>28</v>
      </c>
      <c r="E38" s="45"/>
      <c r="F38" s="45"/>
      <c r="G38" s="46" t="s">
        <v>29</v>
      </c>
      <c r="H38" s="20" t="s">
        <v>30</v>
      </c>
      <c r="I38" s="45"/>
      <c r="J38" s="45"/>
      <c r="K38" s="45"/>
      <c r="L38" s="145">
        <f>SUM($M$30:$M$36)</f>
        <v>0</v>
      </c>
      <c r="M38" s="146"/>
      <c r="N38" s="146"/>
      <c r="O38" s="146"/>
      <c r="P38" s="147"/>
      <c r="Q38" s="44"/>
      <c r="R38" s="37"/>
    </row>
    <row r="39" spans="2:18" s="5" customFormat="1" ht="15" customHeight="1">
      <c r="B39" s="36"/>
      <c r="R39" s="37"/>
    </row>
    <row r="40" spans="2:18" s="5" customFormat="1" ht="15" customHeight="1">
      <c r="B40" s="36"/>
      <c r="R40" s="37"/>
    </row>
    <row r="41" spans="2:18" s="2" customFormat="1" ht="12" customHeight="1">
      <c r="B41" s="9"/>
      <c r="R41" s="10"/>
    </row>
    <row r="42" spans="2:18" s="2" customFormat="1" ht="12" customHeight="1">
      <c r="B42" s="9"/>
      <c r="R42" s="10"/>
    </row>
    <row r="43" spans="2:18" s="2" customFormat="1" ht="12" customHeight="1">
      <c r="B43" s="9"/>
      <c r="R43" s="10"/>
    </row>
    <row r="44" spans="2:18" s="2" customFormat="1" ht="12" customHeight="1">
      <c r="B44" s="9"/>
      <c r="R44" s="10"/>
    </row>
    <row r="45" spans="2:18" s="2" customFormat="1" ht="12" customHeight="1">
      <c r="B45" s="9"/>
      <c r="R45" s="10"/>
    </row>
    <row r="46" spans="2:18" s="2" customFormat="1" ht="12" customHeight="1">
      <c r="B46" s="9"/>
      <c r="R46" s="10"/>
    </row>
    <row r="47" spans="2:18" s="2" customFormat="1" ht="12" customHeight="1">
      <c r="B47" s="9"/>
      <c r="R47" s="10"/>
    </row>
    <row r="48" spans="2:18" s="2" customFormat="1" ht="12" customHeight="1">
      <c r="B48" s="9"/>
      <c r="R48" s="10"/>
    </row>
    <row r="49" spans="2:18" s="2" customFormat="1" ht="12" customHeight="1">
      <c r="B49" s="9"/>
      <c r="R49" s="10"/>
    </row>
    <row r="50" spans="2:18" s="5" customFormat="1" ht="15" customHeight="1">
      <c r="B50" s="36"/>
      <c r="D50" s="21" t="s">
        <v>31</v>
      </c>
      <c r="E50" s="41"/>
      <c r="F50" s="41"/>
      <c r="G50" s="41"/>
      <c r="H50" s="47"/>
      <c r="J50" s="21" t="s">
        <v>32</v>
      </c>
      <c r="K50" s="41"/>
      <c r="L50" s="41"/>
      <c r="M50" s="41"/>
      <c r="N50" s="41"/>
      <c r="O50" s="41"/>
      <c r="P50" s="47"/>
      <c r="R50" s="37"/>
    </row>
    <row r="51" spans="2:18" s="2" customFormat="1" ht="12" customHeight="1">
      <c r="B51" s="9"/>
      <c r="D51" s="22"/>
      <c r="H51" s="23"/>
      <c r="J51" s="22"/>
      <c r="P51" s="23"/>
      <c r="R51" s="10"/>
    </row>
    <row r="52" spans="2:18" s="2" customFormat="1" ht="12" customHeight="1">
      <c r="B52" s="9"/>
      <c r="D52" s="22"/>
      <c r="H52" s="23"/>
      <c r="J52" s="22"/>
      <c r="P52" s="23"/>
      <c r="R52" s="10"/>
    </row>
    <row r="53" spans="2:18" s="2" customFormat="1" ht="12" customHeight="1">
      <c r="B53" s="9"/>
      <c r="D53" s="22"/>
      <c r="H53" s="23"/>
      <c r="J53" s="22"/>
      <c r="P53" s="23"/>
      <c r="R53" s="10"/>
    </row>
    <row r="54" spans="2:18" s="2" customFormat="1" ht="12" customHeight="1">
      <c r="B54" s="9"/>
      <c r="D54" s="22"/>
      <c r="H54" s="23"/>
      <c r="J54" s="22"/>
      <c r="P54" s="23"/>
      <c r="R54" s="10"/>
    </row>
    <row r="55" spans="2:18" s="2" customFormat="1" ht="12" customHeight="1">
      <c r="B55" s="9"/>
      <c r="D55" s="22"/>
      <c r="H55" s="23"/>
      <c r="J55" s="22"/>
      <c r="P55" s="23"/>
      <c r="R55" s="10"/>
    </row>
    <row r="56" spans="2:18" s="2" customFormat="1" ht="12" customHeight="1">
      <c r="B56" s="9"/>
      <c r="D56" s="22"/>
      <c r="H56" s="23"/>
      <c r="J56" s="22"/>
      <c r="P56" s="23"/>
      <c r="R56" s="10"/>
    </row>
    <row r="57" spans="2:18" s="2" customFormat="1" ht="12" customHeight="1">
      <c r="B57" s="9"/>
      <c r="D57" s="22"/>
      <c r="H57" s="23"/>
      <c r="J57" s="22"/>
      <c r="P57" s="23"/>
      <c r="R57" s="10"/>
    </row>
    <row r="58" spans="2:18" s="2" customFormat="1" ht="12" customHeight="1">
      <c r="B58" s="9"/>
      <c r="D58" s="22"/>
      <c r="H58" s="23"/>
      <c r="J58" s="22"/>
      <c r="P58" s="23"/>
      <c r="R58" s="10"/>
    </row>
    <row r="59" spans="2:18" s="5" customFormat="1" ht="15" customHeight="1">
      <c r="B59" s="36"/>
      <c r="D59" s="24" t="s">
        <v>33</v>
      </c>
      <c r="E59" s="48"/>
      <c r="F59" s="48"/>
      <c r="G59" s="25" t="s">
        <v>34</v>
      </c>
      <c r="H59" s="49"/>
      <c r="J59" s="24" t="s">
        <v>33</v>
      </c>
      <c r="K59" s="48"/>
      <c r="L59" s="48"/>
      <c r="M59" s="48"/>
      <c r="N59" s="25" t="s">
        <v>34</v>
      </c>
      <c r="O59" s="48"/>
      <c r="P59" s="49"/>
      <c r="R59" s="37"/>
    </row>
    <row r="60" spans="2:18" s="2" customFormat="1" ht="12" customHeight="1">
      <c r="B60" s="9"/>
      <c r="R60" s="10"/>
    </row>
    <row r="61" spans="2:18" s="5" customFormat="1" ht="15" customHeight="1">
      <c r="B61" s="36"/>
      <c r="D61" s="21" t="s">
        <v>35</v>
      </c>
      <c r="E61" s="41"/>
      <c r="F61" s="41"/>
      <c r="G61" s="41"/>
      <c r="H61" s="47"/>
      <c r="J61" s="21" t="s">
        <v>36</v>
      </c>
      <c r="K61" s="41"/>
      <c r="L61" s="41"/>
      <c r="M61" s="41"/>
      <c r="N61" s="41"/>
      <c r="O61" s="41"/>
      <c r="P61" s="47"/>
      <c r="R61" s="37"/>
    </row>
    <row r="62" spans="2:18" s="2" customFormat="1" ht="12" customHeight="1">
      <c r="B62" s="9"/>
      <c r="D62" s="22"/>
      <c r="H62" s="23"/>
      <c r="J62" s="22"/>
      <c r="P62" s="23"/>
      <c r="R62" s="10"/>
    </row>
    <row r="63" spans="2:18" s="2" customFormat="1" ht="12" customHeight="1">
      <c r="B63" s="9"/>
      <c r="D63" s="22"/>
      <c r="H63" s="23"/>
      <c r="J63" s="22"/>
      <c r="P63" s="23"/>
      <c r="R63" s="10"/>
    </row>
    <row r="64" spans="2:18" s="2" customFormat="1" ht="12" customHeight="1">
      <c r="B64" s="9"/>
      <c r="D64" s="22"/>
      <c r="H64" s="23"/>
      <c r="J64" s="22"/>
      <c r="P64" s="23"/>
      <c r="R64" s="10"/>
    </row>
    <row r="65" spans="2:18" s="2" customFormat="1" ht="12" customHeight="1">
      <c r="B65" s="9"/>
      <c r="D65" s="22"/>
      <c r="H65" s="23"/>
      <c r="J65" s="22"/>
      <c r="P65" s="23"/>
      <c r="R65" s="10"/>
    </row>
    <row r="66" spans="2:18" s="2" customFormat="1" ht="12" customHeight="1">
      <c r="B66" s="9"/>
      <c r="D66" s="22"/>
      <c r="H66" s="23"/>
      <c r="J66" s="22"/>
      <c r="P66" s="23"/>
      <c r="R66" s="10"/>
    </row>
    <row r="67" spans="2:18" s="2" customFormat="1" ht="12" customHeight="1">
      <c r="B67" s="9"/>
      <c r="D67" s="22"/>
      <c r="H67" s="23"/>
      <c r="J67" s="22"/>
      <c r="P67" s="23"/>
      <c r="R67" s="10"/>
    </row>
    <row r="68" spans="2:18" s="2" customFormat="1" ht="12" customHeight="1">
      <c r="B68" s="9"/>
      <c r="D68" s="22"/>
      <c r="H68" s="23"/>
      <c r="J68" s="22"/>
      <c r="P68" s="23"/>
      <c r="R68" s="10"/>
    </row>
    <row r="69" spans="2:18" s="2" customFormat="1" ht="12" customHeight="1">
      <c r="B69" s="9"/>
      <c r="D69" s="22"/>
      <c r="H69" s="23"/>
      <c r="J69" s="22"/>
      <c r="P69" s="23"/>
      <c r="R69" s="10"/>
    </row>
    <row r="70" spans="2:18" s="5" customFormat="1" ht="15" customHeight="1">
      <c r="B70" s="36"/>
      <c r="D70" s="24" t="s">
        <v>33</v>
      </c>
      <c r="E70" s="48"/>
      <c r="F70" s="48"/>
      <c r="G70" s="25" t="s">
        <v>34</v>
      </c>
      <c r="H70" s="49"/>
      <c r="J70" s="24" t="s">
        <v>33</v>
      </c>
      <c r="K70" s="48"/>
      <c r="L70" s="48"/>
      <c r="M70" s="48"/>
      <c r="N70" s="25" t="s">
        <v>34</v>
      </c>
      <c r="O70" s="48"/>
      <c r="P70" s="49"/>
      <c r="R70" s="37"/>
    </row>
    <row r="71" spans="2:18" s="5" customFormat="1" ht="15" customHeight="1"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5" spans="2:18" s="5" customFormat="1" ht="7.5" customHeight="1"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5"/>
    </row>
    <row r="76" spans="2:18" s="5" customFormat="1" ht="37.5" customHeight="1">
      <c r="B76" s="36"/>
      <c r="C76" s="130" t="s">
        <v>52</v>
      </c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37"/>
    </row>
    <row r="77" spans="2:18" s="5" customFormat="1" ht="7.5" customHeight="1">
      <c r="B77" s="36"/>
      <c r="R77" s="37"/>
    </row>
    <row r="78" spans="2:18" s="5" customFormat="1" ht="30" customHeight="1">
      <c r="B78" s="36"/>
      <c r="C78" s="14" t="s">
        <v>6</v>
      </c>
      <c r="F78" s="131" t="e">
        <f>$F$6</f>
        <v>#REF!</v>
      </c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R78" s="37"/>
    </row>
    <row r="79" spans="2:18" s="5" customFormat="1" ht="37.5" customHeight="1">
      <c r="B79" s="36"/>
      <c r="C79" s="26" t="s">
        <v>50</v>
      </c>
      <c r="F79" s="132" t="str">
        <f>$F$7</f>
        <v>01-2 - SO-02 Kmeňová stoka A km 1,2845 - km 1,790</v>
      </c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R79" s="37"/>
    </row>
    <row r="80" spans="2:18" s="5" customFormat="1" ht="7.5" customHeight="1">
      <c r="B80" s="36"/>
      <c r="R80" s="37"/>
    </row>
    <row r="81" spans="2:18" s="5" customFormat="1" ht="18" customHeight="1">
      <c r="B81" s="36"/>
      <c r="C81" s="14" t="s">
        <v>9</v>
      </c>
      <c r="F81" s="12" t="str">
        <f>$F$9</f>
        <v>Obec Víťaz</v>
      </c>
      <c r="K81" s="14" t="s">
        <v>11</v>
      </c>
      <c r="M81" s="133" t="e">
        <f>IF($O$9="","",$O$9)</f>
        <v>#REF!</v>
      </c>
      <c r="N81" s="124"/>
      <c r="O81" s="124"/>
      <c r="P81" s="124"/>
      <c r="R81" s="37"/>
    </row>
    <row r="82" spans="2:18" s="5" customFormat="1" ht="7.5" customHeight="1">
      <c r="B82" s="36"/>
      <c r="R82" s="37"/>
    </row>
    <row r="83" spans="2:18" s="5" customFormat="1" ht="13.5" customHeight="1">
      <c r="B83" s="36"/>
      <c r="C83" s="14" t="s">
        <v>12</v>
      </c>
      <c r="F83" s="12" t="str">
        <f>$E$12</f>
        <v>Obec Víťaz</v>
      </c>
      <c r="K83" s="14" t="s">
        <v>16</v>
      </c>
      <c r="M83" s="134" t="str">
        <f>$E$18</f>
        <v>Ing. Vladimír HRICO</v>
      </c>
      <c r="N83" s="124"/>
      <c r="O83" s="124"/>
      <c r="P83" s="124"/>
      <c r="Q83" s="124"/>
      <c r="R83" s="37"/>
    </row>
    <row r="84" spans="2:18" s="5" customFormat="1" ht="15" customHeight="1">
      <c r="B84" s="36"/>
      <c r="C84" s="14" t="s">
        <v>15</v>
      </c>
      <c r="F84" s="12" t="e">
        <f>IF($E$15="","",$E$15)</f>
        <v>#REF!</v>
      </c>
      <c r="K84" s="14" t="s">
        <v>18</v>
      </c>
      <c r="M84" s="134" t="e">
        <f>$E$21</f>
        <v>#REF!</v>
      </c>
      <c r="N84" s="124"/>
      <c r="O84" s="124"/>
      <c r="P84" s="124"/>
      <c r="Q84" s="124"/>
      <c r="R84" s="37"/>
    </row>
    <row r="85" spans="2:18" s="5" customFormat="1" ht="11.25" customHeight="1">
      <c r="B85" s="36"/>
      <c r="R85" s="37"/>
    </row>
    <row r="86" spans="2:18" s="5" customFormat="1" ht="30" customHeight="1">
      <c r="B86" s="36"/>
      <c r="C86" s="143" t="s">
        <v>53</v>
      </c>
      <c r="D86" s="138"/>
      <c r="E86" s="138"/>
      <c r="F86" s="138"/>
      <c r="G86" s="138"/>
      <c r="H86" s="44"/>
      <c r="I86" s="44"/>
      <c r="J86" s="44"/>
      <c r="K86" s="44"/>
      <c r="L86" s="44"/>
      <c r="M86" s="44"/>
      <c r="N86" s="143" t="s">
        <v>54</v>
      </c>
      <c r="O86" s="124"/>
      <c r="P86" s="124"/>
      <c r="Q86" s="124"/>
      <c r="R86" s="37"/>
    </row>
    <row r="87" spans="2:18" s="5" customFormat="1" ht="11.25" customHeight="1">
      <c r="B87" s="36"/>
      <c r="R87" s="37"/>
    </row>
    <row r="88" spans="2:47" s="5" customFormat="1" ht="30" customHeight="1">
      <c r="B88" s="36"/>
      <c r="C88" s="30" t="s">
        <v>55</v>
      </c>
      <c r="N88" s="139">
        <f>$N$126</f>
        <v>0</v>
      </c>
      <c r="O88" s="124"/>
      <c r="P88" s="124"/>
      <c r="Q88" s="124"/>
      <c r="R88" s="37"/>
      <c r="AU88" s="5" t="s">
        <v>56</v>
      </c>
    </row>
    <row r="89" spans="2:18" s="31" customFormat="1" ht="25.5" customHeight="1">
      <c r="B89" s="56"/>
      <c r="D89" s="57" t="s">
        <v>85</v>
      </c>
      <c r="N89" s="142">
        <f>$N$127</f>
        <v>0</v>
      </c>
      <c r="O89" s="141"/>
      <c r="P89" s="141"/>
      <c r="Q89" s="141"/>
      <c r="R89" s="58"/>
    </row>
    <row r="90" spans="2:18" s="32" customFormat="1" ht="20.25" customHeight="1">
      <c r="B90" s="85"/>
      <c r="D90" s="33" t="s">
        <v>86</v>
      </c>
      <c r="N90" s="140">
        <f>$N$128</f>
        <v>0</v>
      </c>
      <c r="O90" s="141"/>
      <c r="P90" s="141"/>
      <c r="Q90" s="141"/>
      <c r="R90" s="86"/>
    </row>
    <row r="91" spans="2:18" s="32" customFormat="1" ht="20.25" customHeight="1">
      <c r="B91" s="85"/>
      <c r="D91" s="33" t="s">
        <v>120</v>
      </c>
      <c r="N91" s="140">
        <f>$N$179</f>
        <v>0</v>
      </c>
      <c r="O91" s="141"/>
      <c r="P91" s="141"/>
      <c r="Q91" s="141"/>
      <c r="R91" s="86"/>
    </row>
    <row r="92" spans="2:18" s="32" customFormat="1" ht="20.25" customHeight="1">
      <c r="B92" s="85"/>
      <c r="D92" s="33" t="s">
        <v>121</v>
      </c>
      <c r="N92" s="140">
        <f>$N$181</f>
        <v>0</v>
      </c>
      <c r="O92" s="141"/>
      <c r="P92" s="141"/>
      <c r="Q92" s="141"/>
      <c r="R92" s="86"/>
    </row>
    <row r="93" spans="2:18" s="32" customFormat="1" ht="20.25" customHeight="1">
      <c r="B93" s="85"/>
      <c r="D93" s="33" t="s">
        <v>106</v>
      </c>
      <c r="N93" s="140">
        <f>$N$186</f>
        <v>0</v>
      </c>
      <c r="O93" s="141"/>
      <c r="P93" s="141"/>
      <c r="Q93" s="141"/>
      <c r="R93" s="86"/>
    </row>
    <row r="94" spans="2:18" s="32" customFormat="1" ht="20.25" customHeight="1">
      <c r="B94" s="85"/>
      <c r="D94" s="33" t="s">
        <v>122</v>
      </c>
      <c r="N94" s="140">
        <f>$N$199</f>
        <v>0</v>
      </c>
      <c r="O94" s="141"/>
      <c r="P94" s="141"/>
      <c r="Q94" s="141"/>
      <c r="R94" s="86"/>
    </row>
    <row r="95" spans="2:18" s="32" customFormat="1" ht="15" customHeight="1">
      <c r="B95" s="85"/>
      <c r="D95" s="33" t="s">
        <v>123</v>
      </c>
      <c r="N95" s="140">
        <f>$N$254</f>
        <v>0</v>
      </c>
      <c r="O95" s="141"/>
      <c r="P95" s="141"/>
      <c r="Q95" s="141"/>
      <c r="R95" s="86"/>
    </row>
    <row r="96" spans="2:18" s="32" customFormat="1" ht="20.25" customHeight="1">
      <c r="B96" s="85"/>
      <c r="D96" s="33" t="s">
        <v>107</v>
      </c>
      <c r="N96" s="140">
        <f>$N$270</f>
        <v>0</v>
      </c>
      <c r="O96" s="141"/>
      <c r="P96" s="141"/>
      <c r="Q96" s="141"/>
      <c r="R96" s="86"/>
    </row>
    <row r="97" spans="2:18" s="31" customFormat="1" ht="25.5" customHeight="1">
      <c r="B97" s="56"/>
      <c r="D97" s="57" t="s">
        <v>124</v>
      </c>
      <c r="N97" s="142">
        <f>$N$273</f>
        <v>0</v>
      </c>
      <c r="O97" s="141"/>
      <c r="P97" s="141"/>
      <c r="Q97" s="141"/>
      <c r="R97" s="58"/>
    </row>
    <row r="98" spans="2:18" s="32" customFormat="1" ht="20.25" customHeight="1">
      <c r="B98" s="85"/>
      <c r="D98" s="33" t="s">
        <v>125</v>
      </c>
      <c r="N98" s="140">
        <f>$N$274</f>
        <v>0</v>
      </c>
      <c r="O98" s="141"/>
      <c r="P98" s="141"/>
      <c r="Q98" s="141"/>
      <c r="R98" s="86"/>
    </row>
    <row r="99" spans="2:18" s="31" customFormat="1" ht="22.5" customHeight="1">
      <c r="B99" s="56"/>
      <c r="D99" s="57" t="s">
        <v>57</v>
      </c>
      <c r="N99" s="123">
        <f>$N$277</f>
        <v>0</v>
      </c>
      <c r="O99" s="141"/>
      <c r="P99" s="141"/>
      <c r="Q99" s="141"/>
      <c r="R99" s="58"/>
    </row>
    <row r="100" spans="2:18" s="5" customFormat="1" ht="22.5" customHeight="1">
      <c r="B100" s="36"/>
      <c r="R100" s="37"/>
    </row>
    <row r="101" spans="2:21" s="5" customFormat="1" ht="30" customHeight="1">
      <c r="B101" s="36"/>
      <c r="C101" s="30" t="s">
        <v>58</v>
      </c>
      <c r="N101" s="139">
        <f>ROUND($N$102+$N$103+$N$104+$N$105+$N$106+$N$107,2)</f>
        <v>0</v>
      </c>
      <c r="O101" s="124"/>
      <c r="P101" s="124"/>
      <c r="Q101" s="124"/>
      <c r="R101" s="37"/>
      <c r="T101" s="59"/>
      <c r="U101" s="60" t="s">
        <v>21</v>
      </c>
    </row>
    <row r="102" spans="2:62" s="5" customFormat="1" ht="18" customHeight="1">
      <c r="B102" s="36"/>
      <c r="D102" s="135" t="s">
        <v>59</v>
      </c>
      <c r="E102" s="124"/>
      <c r="F102" s="124"/>
      <c r="G102" s="124"/>
      <c r="H102" s="124"/>
      <c r="N102" s="136">
        <f>ROUND($N$88*$T$102,2)</f>
        <v>0</v>
      </c>
      <c r="O102" s="124"/>
      <c r="P102" s="124"/>
      <c r="Q102" s="124"/>
      <c r="R102" s="37"/>
      <c r="T102" s="61"/>
      <c r="U102" s="62" t="s">
        <v>24</v>
      </c>
      <c r="AY102" s="5" t="s">
        <v>60</v>
      </c>
      <c r="BE102" s="34">
        <f>IF($U$102="základná",$N$102,0)</f>
        <v>0</v>
      </c>
      <c r="BF102" s="34">
        <f>IF($U$102="znížená",$N$102,0)</f>
        <v>0</v>
      </c>
      <c r="BG102" s="34">
        <f>IF($U$102="zákl. prenesená",$N$102,0)</f>
        <v>0</v>
      </c>
      <c r="BH102" s="34">
        <f>IF($U$102="zníž. prenesená",$N$102,0)</f>
        <v>0</v>
      </c>
      <c r="BI102" s="34">
        <f>IF($U$102="nulová",$N$102,0)</f>
        <v>0</v>
      </c>
      <c r="BJ102" s="5" t="s">
        <v>41</v>
      </c>
    </row>
    <row r="103" spans="2:62" s="5" customFormat="1" ht="18" customHeight="1">
      <c r="B103" s="36"/>
      <c r="D103" s="135" t="s">
        <v>61</v>
      </c>
      <c r="E103" s="124"/>
      <c r="F103" s="124"/>
      <c r="G103" s="124"/>
      <c r="H103" s="124"/>
      <c r="N103" s="136">
        <f>ROUND($N$88*$T$103,2)</f>
        <v>0</v>
      </c>
      <c r="O103" s="124"/>
      <c r="P103" s="124"/>
      <c r="Q103" s="124"/>
      <c r="R103" s="37"/>
      <c r="T103" s="61"/>
      <c r="U103" s="62" t="s">
        <v>24</v>
      </c>
      <c r="AY103" s="5" t="s">
        <v>60</v>
      </c>
      <c r="BE103" s="34">
        <f>IF($U$103="základná",$N$103,0)</f>
        <v>0</v>
      </c>
      <c r="BF103" s="34">
        <f>IF($U$103="znížená",$N$103,0)</f>
        <v>0</v>
      </c>
      <c r="BG103" s="34">
        <f>IF($U$103="zákl. prenesená",$N$103,0)</f>
        <v>0</v>
      </c>
      <c r="BH103" s="34">
        <f>IF($U$103="zníž. prenesená",$N$103,0)</f>
        <v>0</v>
      </c>
      <c r="BI103" s="34">
        <f>IF($U$103="nulová",$N$103,0)</f>
        <v>0</v>
      </c>
      <c r="BJ103" s="5" t="s">
        <v>41</v>
      </c>
    </row>
    <row r="104" spans="2:62" s="5" customFormat="1" ht="18" customHeight="1">
      <c r="B104" s="36"/>
      <c r="D104" s="135" t="s">
        <v>62</v>
      </c>
      <c r="E104" s="124"/>
      <c r="F104" s="124"/>
      <c r="G104" s="124"/>
      <c r="H104" s="124"/>
      <c r="N104" s="136">
        <f>ROUND($N$88*$T$104,2)</f>
        <v>0</v>
      </c>
      <c r="O104" s="124"/>
      <c r="P104" s="124"/>
      <c r="Q104" s="124"/>
      <c r="R104" s="37"/>
      <c r="T104" s="61"/>
      <c r="U104" s="62" t="s">
        <v>24</v>
      </c>
      <c r="AY104" s="5" t="s">
        <v>60</v>
      </c>
      <c r="BE104" s="34">
        <f>IF($U$104="základná",$N$104,0)</f>
        <v>0</v>
      </c>
      <c r="BF104" s="34">
        <f>IF($U$104="znížená",$N$104,0)</f>
        <v>0</v>
      </c>
      <c r="BG104" s="34">
        <f>IF($U$104="zákl. prenesená",$N$104,0)</f>
        <v>0</v>
      </c>
      <c r="BH104" s="34">
        <f>IF($U$104="zníž. prenesená",$N$104,0)</f>
        <v>0</v>
      </c>
      <c r="BI104" s="34">
        <f>IF($U$104="nulová",$N$104,0)</f>
        <v>0</v>
      </c>
      <c r="BJ104" s="5" t="s">
        <v>41</v>
      </c>
    </row>
    <row r="105" spans="2:62" s="5" customFormat="1" ht="18" customHeight="1">
      <c r="B105" s="36"/>
      <c r="D105" s="135" t="s">
        <v>63</v>
      </c>
      <c r="E105" s="124"/>
      <c r="F105" s="124"/>
      <c r="G105" s="124"/>
      <c r="H105" s="124"/>
      <c r="N105" s="136">
        <f>ROUND($N$88*$T$105,2)</f>
        <v>0</v>
      </c>
      <c r="O105" s="124"/>
      <c r="P105" s="124"/>
      <c r="Q105" s="124"/>
      <c r="R105" s="37"/>
      <c r="T105" s="61"/>
      <c r="U105" s="62" t="s">
        <v>24</v>
      </c>
      <c r="AY105" s="5" t="s">
        <v>60</v>
      </c>
      <c r="BE105" s="34">
        <f>IF($U$105="základná",$N$105,0)</f>
        <v>0</v>
      </c>
      <c r="BF105" s="34">
        <f>IF($U$105="znížená",$N$105,0)</f>
        <v>0</v>
      </c>
      <c r="BG105" s="34">
        <f>IF($U$105="zákl. prenesená",$N$105,0)</f>
        <v>0</v>
      </c>
      <c r="BH105" s="34">
        <f>IF($U$105="zníž. prenesená",$N$105,0)</f>
        <v>0</v>
      </c>
      <c r="BI105" s="34">
        <f>IF($U$105="nulová",$N$105,0)</f>
        <v>0</v>
      </c>
      <c r="BJ105" s="5" t="s">
        <v>41</v>
      </c>
    </row>
    <row r="106" spans="2:62" s="5" customFormat="1" ht="18" customHeight="1">
      <c r="B106" s="36"/>
      <c r="D106" s="135" t="s">
        <v>64</v>
      </c>
      <c r="E106" s="124"/>
      <c r="F106" s="124"/>
      <c r="G106" s="124"/>
      <c r="H106" s="124"/>
      <c r="N106" s="136">
        <f>ROUND($N$88*$T$106,2)</f>
        <v>0</v>
      </c>
      <c r="O106" s="124"/>
      <c r="P106" s="124"/>
      <c r="Q106" s="124"/>
      <c r="R106" s="37"/>
      <c r="T106" s="61"/>
      <c r="U106" s="62" t="s">
        <v>24</v>
      </c>
      <c r="AY106" s="5" t="s">
        <v>60</v>
      </c>
      <c r="BE106" s="34">
        <f>IF($U$106="základná",$N$106,0)</f>
        <v>0</v>
      </c>
      <c r="BF106" s="34">
        <f>IF($U$106="znížená",$N$106,0)</f>
        <v>0</v>
      </c>
      <c r="BG106" s="34">
        <f>IF($U$106="zákl. prenesená",$N$106,0)</f>
        <v>0</v>
      </c>
      <c r="BH106" s="34">
        <f>IF($U$106="zníž. prenesená",$N$106,0)</f>
        <v>0</v>
      </c>
      <c r="BI106" s="34">
        <f>IF($U$106="nulová",$N$106,0)</f>
        <v>0</v>
      </c>
      <c r="BJ106" s="5" t="s">
        <v>41</v>
      </c>
    </row>
    <row r="107" spans="2:62" s="5" customFormat="1" ht="18" customHeight="1">
      <c r="B107" s="36"/>
      <c r="D107" s="33" t="s">
        <v>65</v>
      </c>
      <c r="N107" s="136">
        <f>ROUND($N$88*$T$107,2)</f>
        <v>0</v>
      </c>
      <c r="O107" s="124"/>
      <c r="P107" s="124"/>
      <c r="Q107" s="124"/>
      <c r="R107" s="37"/>
      <c r="T107" s="63"/>
      <c r="U107" s="64" t="s">
        <v>24</v>
      </c>
      <c r="AY107" s="5" t="s">
        <v>66</v>
      </c>
      <c r="BE107" s="34">
        <f>IF($U$107="základná",$N$107,0)</f>
        <v>0</v>
      </c>
      <c r="BF107" s="34">
        <f>IF($U$107="znížená",$N$107,0)</f>
        <v>0</v>
      </c>
      <c r="BG107" s="34">
        <f>IF($U$107="zákl. prenesená",$N$107,0)</f>
        <v>0</v>
      </c>
      <c r="BH107" s="34">
        <f>IF($U$107="zníž. prenesená",$N$107,0)</f>
        <v>0</v>
      </c>
      <c r="BI107" s="34">
        <f>IF($U$107="nulová",$N$107,0)</f>
        <v>0</v>
      </c>
      <c r="BJ107" s="5" t="s">
        <v>41</v>
      </c>
    </row>
    <row r="108" spans="2:18" s="5" customFormat="1" ht="12" customHeight="1">
      <c r="B108" s="36"/>
      <c r="R108" s="37"/>
    </row>
    <row r="109" spans="2:18" s="5" customFormat="1" ht="30" customHeight="1">
      <c r="B109" s="36"/>
      <c r="C109" s="35" t="s">
        <v>48</v>
      </c>
      <c r="D109" s="44"/>
      <c r="E109" s="44"/>
      <c r="F109" s="44"/>
      <c r="G109" s="44"/>
      <c r="H109" s="44"/>
      <c r="I109" s="44"/>
      <c r="J109" s="44"/>
      <c r="K109" s="44"/>
      <c r="L109" s="137">
        <f>ROUND(SUM($N$88+$N$101),2)</f>
        <v>0</v>
      </c>
      <c r="M109" s="138"/>
      <c r="N109" s="138"/>
      <c r="O109" s="138"/>
      <c r="P109" s="138"/>
      <c r="Q109" s="138"/>
      <c r="R109" s="37"/>
    </row>
    <row r="110" spans="2:18" s="5" customFormat="1" ht="7.5" customHeight="1"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2"/>
    </row>
    <row r="114" spans="2:18" s="5" customFormat="1" ht="7.5" customHeight="1"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5"/>
    </row>
    <row r="115" spans="2:18" s="5" customFormat="1" ht="37.5" customHeight="1">
      <c r="B115" s="36"/>
      <c r="C115" s="130" t="s">
        <v>67</v>
      </c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37"/>
    </row>
    <row r="116" spans="2:18" s="5" customFormat="1" ht="7.5" customHeight="1">
      <c r="B116" s="36"/>
      <c r="R116" s="37"/>
    </row>
    <row r="117" spans="2:18" s="5" customFormat="1" ht="30" customHeight="1">
      <c r="B117" s="36"/>
      <c r="C117" s="14" t="s">
        <v>6</v>
      </c>
      <c r="F117" s="131" t="e">
        <f>$F$6</f>
        <v>#REF!</v>
      </c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R117" s="37"/>
    </row>
    <row r="118" spans="2:18" s="5" customFormat="1" ht="37.5" customHeight="1">
      <c r="B118" s="36"/>
      <c r="C118" s="26" t="s">
        <v>50</v>
      </c>
      <c r="F118" s="132" t="str">
        <f>$F$7</f>
        <v>01-2 - SO-02 Kmeňová stoka A km 1,2845 - km 1,790</v>
      </c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R118" s="37"/>
    </row>
    <row r="119" spans="2:18" s="5" customFormat="1" ht="7.5" customHeight="1">
      <c r="B119" s="36"/>
      <c r="R119" s="37"/>
    </row>
    <row r="120" spans="2:18" s="5" customFormat="1" ht="18" customHeight="1">
      <c r="B120" s="36"/>
      <c r="C120" s="14" t="s">
        <v>9</v>
      </c>
      <c r="F120" s="12" t="str">
        <f>$F$9</f>
        <v>Obec Víťaz</v>
      </c>
      <c r="K120" s="14" t="s">
        <v>11</v>
      </c>
      <c r="M120" s="133" t="e">
        <f>IF($O$9="","",$O$9)</f>
        <v>#REF!</v>
      </c>
      <c r="N120" s="124"/>
      <c r="O120" s="124"/>
      <c r="P120" s="124"/>
      <c r="R120" s="37"/>
    </row>
    <row r="121" spans="2:18" s="5" customFormat="1" ht="7.5" customHeight="1">
      <c r="B121" s="36"/>
      <c r="R121" s="37"/>
    </row>
    <row r="122" spans="2:18" s="5" customFormat="1" ht="13.5" customHeight="1">
      <c r="B122" s="36"/>
      <c r="C122" s="14" t="s">
        <v>12</v>
      </c>
      <c r="F122" s="12" t="str">
        <f>$E$12</f>
        <v>Obec Víťaz</v>
      </c>
      <c r="K122" s="14" t="s">
        <v>16</v>
      </c>
      <c r="M122" s="134" t="str">
        <f>$E$18</f>
        <v>Ing. Vladimír HRICO</v>
      </c>
      <c r="N122" s="124"/>
      <c r="O122" s="124"/>
      <c r="P122" s="124"/>
      <c r="Q122" s="124"/>
      <c r="R122" s="37"/>
    </row>
    <row r="123" spans="2:18" s="5" customFormat="1" ht="15" customHeight="1">
      <c r="B123" s="36"/>
      <c r="C123" s="14" t="s">
        <v>15</v>
      </c>
      <c r="F123" s="12" t="e">
        <f>IF($E$15="","",$E$15)</f>
        <v>#REF!</v>
      </c>
      <c r="K123" s="14" t="s">
        <v>18</v>
      </c>
      <c r="M123" s="134" t="e">
        <f>$E$21</f>
        <v>#REF!</v>
      </c>
      <c r="N123" s="124"/>
      <c r="O123" s="124"/>
      <c r="P123" s="124"/>
      <c r="Q123" s="124"/>
      <c r="R123" s="37"/>
    </row>
    <row r="124" spans="2:18" s="5" customFormat="1" ht="11.25" customHeight="1">
      <c r="B124" s="36"/>
      <c r="R124" s="37"/>
    </row>
    <row r="125" spans="2:27" s="65" customFormat="1" ht="30" customHeight="1">
      <c r="B125" s="66"/>
      <c r="C125" s="67" t="s">
        <v>68</v>
      </c>
      <c r="D125" s="68" t="s">
        <v>69</v>
      </c>
      <c r="E125" s="68" t="s">
        <v>37</v>
      </c>
      <c r="F125" s="126" t="s">
        <v>70</v>
      </c>
      <c r="G125" s="127"/>
      <c r="H125" s="127"/>
      <c r="I125" s="127"/>
      <c r="J125" s="68" t="s">
        <v>71</v>
      </c>
      <c r="K125" s="68" t="s">
        <v>72</v>
      </c>
      <c r="L125" s="126" t="s">
        <v>73</v>
      </c>
      <c r="M125" s="127"/>
      <c r="N125" s="126" t="s">
        <v>74</v>
      </c>
      <c r="O125" s="127"/>
      <c r="P125" s="127"/>
      <c r="Q125" s="128"/>
      <c r="R125" s="69"/>
      <c r="T125" s="27" t="s">
        <v>75</v>
      </c>
      <c r="U125" s="28" t="s">
        <v>21</v>
      </c>
      <c r="V125" s="28" t="s">
        <v>76</v>
      </c>
      <c r="W125" s="28" t="s">
        <v>77</v>
      </c>
      <c r="X125" s="28" t="s">
        <v>78</v>
      </c>
      <c r="Y125" s="28" t="s">
        <v>79</v>
      </c>
      <c r="Z125" s="28" t="s">
        <v>80</v>
      </c>
      <c r="AA125" s="29" t="s">
        <v>81</v>
      </c>
    </row>
    <row r="126" spans="2:63" s="5" customFormat="1" ht="30" customHeight="1">
      <c r="B126" s="36"/>
      <c r="C126" s="30" t="s">
        <v>51</v>
      </c>
      <c r="N126" s="129">
        <f>$BK$126</f>
        <v>0</v>
      </c>
      <c r="O126" s="124"/>
      <c r="P126" s="124"/>
      <c r="Q126" s="124"/>
      <c r="R126" s="37"/>
      <c r="T126" s="70"/>
      <c r="U126" s="41"/>
      <c r="V126" s="41"/>
      <c r="W126" s="71">
        <f>$W$127+$W$273+$W$277</f>
        <v>0</v>
      </c>
      <c r="X126" s="41"/>
      <c r="Y126" s="71">
        <f>$Y$127+$Y$273+$Y$277</f>
        <v>1505.7210160805973</v>
      </c>
      <c r="Z126" s="41"/>
      <c r="AA126" s="72">
        <f>$AA$127+$AA$273+$AA$277</f>
        <v>97.336</v>
      </c>
      <c r="AT126" s="5" t="s">
        <v>38</v>
      </c>
      <c r="AU126" s="5" t="s">
        <v>56</v>
      </c>
      <c r="BK126" s="73">
        <f>$BK$127+$BK$273+$BK$277</f>
        <v>0</v>
      </c>
    </row>
    <row r="127" spans="2:63" s="87" customFormat="1" ht="38.25" customHeight="1">
      <c r="B127" s="88"/>
      <c r="D127" s="74" t="s">
        <v>85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123">
        <f>$BK$127</f>
        <v>0</v>
      </c>
      <c r="O127" s="117"/>
      <c r="P127" s="117"/>
      <c r="Q127" s="117"/>
      <c r="R127" s="90"/>
      <c r="T127" s="91"/>
      <c r="W127" s="92">
        <f>$W$128+$W$179+$W$181+$W$186+$W$199+$W$270</f>
        <v>0</v>
      </c>
      <c r="Y127" s="92">
        <f>$Y$128+$Y$179+$Y$181+$Y$186+$Y$199+$Y$270</f>
        <v>1505.7210160805973</v>
      </c>
      <c r="AA127" s="93">
        <f>$AA$128+$AA$179+$AA$181+$AA$186+$AA$199+$AA$270</f>
        <v>97.336</v>
      </c>
      <c r="AR127" s="89" t="s">
        <v>40</v>
      </c>
      <c r="AT127" s="89" t="s">
        <v>38</v>
      </c>
      <c r="AU127" s="89" t="s">
        <v>39</v>
      </c>
      <c r="AY127" s="89" t="s">
        <v>87</v>
      </c>
      <c r="BK127" s="94">
        <f>$BK$128+$BK$179+$BK$181+$BK$186+$BK$199+$BK$270</f>
        <v>0</v>
      </c>
    </row>
    <row r="128" spans="2:63" s="87" customFormat="1" ht="20.25" customHeight="1">
      <c r="B128" s="88"/>
      <c r="D128" s="95" t="s">
        <v>86</v>
      </c>
      <c r="E128" s="95"/>
      <c r="F128" s="95"/>
      <c r="G128" s="95"/>
      <c r="H128" s="95"/>
      <c r="I128" s="95"/>
      <c r="J128" s="95"/>
      <c r="K128" s="95"/>
      <c r="L128" s="95"/>
      <c r="M128" s="95"/>
      <c r="N128" s="116">
        <f>$BK$128</f>
        <v>0</v>
      </c>
      <c r="O128" s="117"/>
      <c r="P128" s="117"/>
      <c r="Q128" s="117"/>
      <c r="R128" s="90"/>
      <c r="T128" s="91"/>
      <c r="W128" s="92">
        <f>SUM($W$129:$W$178)</f>
        <v>0</v>
      </c>
      <c r="Y128" s="92">
        <f>SUM($Y$129:$Y$178)</f>
        <v>902.3888941800001</v>
      </c>
      <c r="AA128" s="93">
        <f>SUM($AA$129:$AA$178)</f>
        <v>44.471</v>
      </c>
      <c r="AR128" s="89" t="s">
        <v>40</v>
      </c>
      <c r="AT128" s="89" t="s">
        <v>38</v>
      </c>
      <c r="AU128" s="89" t="s">
        <v>40</v>
      </c>
      <c r="AY128" s="89" t="s">
        <v>87</v>
      </c>
      <c r="BK128" s="94">
        <f>SUM($BK$129:$BK$178)</f>
        <v>0</v>
      </c>
    </row>
    <row r="129" spans="2:65" s="5" customFormat="1" ht="24" customHeight="1">
      <c r="B129" s="36"/>
      <c r="C129" s="96" t="s">
        <v>40</v>
      </c>
      <c r="D129" s="96" t="s">
        <v>84</v>
      </c>
      <c r="E129" s="97" t="s">
        <v>126</v>
      </c>
      <c r="F129" s="122" t="s">
        <v>127</v>
      </c>
      <c r="G129" s="112"/>
      <c r="H129" s="112"/>
      <c r="I129" s="112"/>
      <c r="J129" s="98" t="s">
        <v>113</v>
      </c>
      <c r="K129" s="82">
        <v>3</v>
      </c>
      <c r="L129" s="111">
        <v>0</v>
      </c>
      <c r="M129" s="112"/>
      <c r="N129" s="121">
        <f>ROUND($L$129*$K$129,3)</f>
        <v>0</v>
      </c>
      <c r="O129" s="112"/>
      <c r="P129" s="112"/>
      <c r="Q129" s="112"/>
      <c r="R129" s="37"/>
      <c r="T129" s="83"/>
      <c r="U129" s="18" t="s">
        <v>24</v>
      </c>
      <c r="W129" s="99">
        <f>$V$129*$K$129</f>
        <v>0</v>
      </c>
      <c r="X129" s="99">
        <v>0</v>
      </c>
      <c r="Y129" s="99">
        <f>$X$129*$K$129</f>
        <v>0</v>
      </c>
      <c r="Z129" s="99">
        <v>0</v>
      </c>
      <c r="AA129" s="100">
        <f>$Z$129*$K$129</f>
        <v>0</v>
      </c>
      <c r="AR129" s="5" t="s">
        <v>89</v>
      </c>
      <c r="AT129" s="5" t="s">
        <v>84</v>
      </c>
      <c r="AU129" s="5" t="s">
        <v>41</v>
      </c>
      <c r="AY129" s="5" t="s">
        <v>87</v>
      </c>
      <c r="BE129" s="34">
        <f>IF($U$129="základná",$N$129,0)</f>
        <v>0</v>
      </c>
      <c r="BF129" s="34">
        <f>IF($U$129="znížená",$N$129,0)</f>
        <v>0</v>
      </c>
      <c r="BG129" s="34">
        <f>IF($U$129="zákl. prenesená",$N$129,0)</f>
        <v>0</v>
      </c>
      <c r="BH129" s="34">
        <f>IF($U$129="zníž. prenesená",$N$129,0)</f>
        <v>0</v>
      </c>
      <c r="BI129" s="34">
        <f>IF($U$129="nulová",$N$129,0)</f>
        <v>0</v>
      </c>
      <c r="BJ129" s="5" t="s">
        <v>41</v>
      </c>
      <c r="BK129" s="77">
        <f>ROUND($L$129*$K$129,3)</f>
        <v>0</v>
      </c>
      <c r="BL129" s="5" t="s">
        <v>89</v>
      </c>
      <c r="BM129" s="5" t="s">
        <v>128</v>
      </c>
    </row>
    <row r="130" spans="2:65" s="5" customFormat="1" ht="24" customHeight="1">
      <c r="B130" s="36"/>
      <c r="C130" s="96" t="s">
        <v>41</v>
      </c>
      <c r="D130" s="96" t="s">
        <v>84</v>
      </c>
      <c r="E130" s="97" t="s">
        <v>129</v>
      </c>
      <c r="F130" s="122" t="s">
        <v>130</v>
      </c>
      <c r="G130" s="112"/>
      <c r="H130" s="112"/>
      <c r="I130" s="112"/>
      <c r="J130" s="98" t="s">
        <v>113</v>
      </c>
      <c r="K130" s="82">
        <v>3</v>
      </c>
      <c r="L130" s="111">
        <v>0</v>
      </c>
      <c r="M130" s="112"/>
      <c r="N130" s="121">
        <f>ROUND($L$130*$K$130,3)</f>
        <v>0</v>
      </c>
      <c r="O130" s="112"/>
      <c r="P130" s="112"/>
      <c r="Q130" s="112"/>
      <c r="R130" s="37"/>
      <c r="T130" s="83"/>
      <c r="U130" s="18" t="s">
        <v>24</v>
      </c>
      <c r="W130" s="99">
        <f>$V$130*$K$130</f>
        <v>0</v>
      </c>
      <c r="X130" s="99">
        <v>1E-05</v>
      </c>
      <c r="Y130" s="99">
        <f>$X$130*$K$130</f>
        <v>3.0000000000000004E-05</v>
      </c>
      <c r="Z130" s="99">
        <v>0</v>
      </c>
      <c r="AA130" s="100">
        <f>$Z$130*$K$130</f>
        <v>0</v>
      </c>
      <c r="AR130" s="5" t="s">
        <v>89</v>
      </c>
      <c r="AT130" s="5" t="s">
        <v>84</v>
      </c>
      <c r="AU130" s="5" t="s">
        <v>41</v>
      </c>
      <c r="AY130" s="5" t="s">
        <v>87</v>
      </c>
      <c r="BE130" s="34">
        <f>IF($U$130="základná",$N$130,0)</f>
        <v>0</v>
      </c>
      <c r="BF130" s="34">
        <f>IF($U$130="znížená",$N$130,0)</f>
        <v>0</v>
      </c>
      <c r="BG130" s="34">
        <f>IF($U$130="zákl. prenesená",$N$130,0)</f>
        <v>0</v>
      </c>
      <c r="BH130" s="34">
        <f>IF($U$130="zníž. prenesená",$N$130,0)</f>
        <v>0</v>
      </c>
      <c r="BI130" s="34">
        <f>IF($U$130="nulová",$N$130,0)</f>
        <v>0</v>
      </c>
      <c r="BJ130" s="5" t="s">
        <v>41</v>
      </c>
      <c r="BK130" s="77">
        <f>ROUND($L$130*$K$130,3)</f>
        <v>0</v>
      </c>
      <c r="BL130" s="5" t="s">
        <v>89</v>
      </c>
      <c r="BM130" s="5" t="s">
        <v>131</v>
      </c>
    </row>
    <row r="131" spans="2:65" s="5" customFormat="1" ht="24" customHeight="1">
      <c r="B131" s="36"/>
      <c r="C131" s="96" t="s">
        <v>42</v>
      </c>
      <c r="D131" s="96" t="s">
        <v>84</v>
      </c>
      <c r="E131" s="97" t="s">
        <v>132</v>
      </c>
      <c r="F131" s="122" t="s">
        <v>133</v>
      </c>
      <c r="G131" s="112"/>
      <c r="H131" s="112"/>
      <c r="I131" s="112"/>
      <c r="J131" s="98" t="s">
        <v>103</v>
      </c>
      <c r="K131" s="82">
        <v>222</v>
      </c>
      <c r="L131" s="111">
        <v>0</v>
      </c>
      <c r="M131" s="112"/>
      <c r="N131" s="121">
        <f>ROUND($L$131*$K$131,3)</f>
        <v>0</v>
      </c>
      <c r="O131" s="112"/>
      <c r="P131" s="112"/>
      <c r="Q131" s="112"/>
      <c r="R131" s="37"/>
      <c r="T131" s="83"/>
      <c r="U131" s="18" t="s">
        <v>24</v>
      </c>
      <c r="W131" s="99">
        <f>$V$131*$K$131</f>
        <v>0</v>
      </c>
      <c r="X131" s="99">
        <v>0</v>
      </c>
      <c r="Y131" s="99">
        <f>$X$131*$K$131</f>
        <v>0</v>
      </c>
      <c r="Z131" s="99">
        <v>0.138</v>
      </c>
      <c r="AA131" s="100">
        <f>$Z$131*$K$131</f>
        <v>30.636000000000003</v>
      </c>
      <c r="AR131" s="5" t="s">
        <v>89</v>
      </c>
      <c r="AT131" s="5" t="s">
        <v>84</v>
      </c>
      <c r="AU131" s="5" t="s">
        <v>41</v>
      </c>
      <c r="AY131" s="5" t="s">
        <v>87</v>
      </c>
      <c r="BE131" s="34">
        <f>IF($U$131="základná",$N$131,0)</f>
        <v>0</v>
      </c>
      <c r="BF131" s="34">
        <f>IF($U$131="znížená",$N$131,0)</f>
        <v>0</v>
      </c>
      <c r="BG131" s="34">
        <f>IF($U$131="zákl. prenesená",$N$131,0)</f>
        <v>0</v>
      </c>
      <c r="BH131" s="34">
        <f>IF($U$131="zníž. prenesená",$N$131,0)</f>
        <v>0</v>
      </c>
      <c r="BI131" s="34">
        <f>IF($U$131="nulová",$N$131,0)</f>
        <v>0</v>
      </c>
      <c r="BJ131" s="5" t="s">
        <v>41</v>
      </c>
      <c r="BK131" s="77">
        <f>ROUND($L$131*$K$131,3)</f>
        <v>0</v>
      </c>
      <c r="BL131" s="5" t="s">
        <v>89</v>
      </c>
      <c r="BM131" s="5" t="s">
        <v>134</v>
      </c>
    </row>
    <row r="132" spans="2:65" s="5" customFormat="1" ht="24" customHeight="1">
      <c r="B132" s="36"/>
      <c r="C132" s="96" t="s">
        <v>89</v>
      </c>
      <c r="D132" s="96" t="s">
        <v>84</v>
      </c>
      <c r="E132" s="97" t="s">
        <v>135</v>
      </c>
      <c r="F132" s="122" t="s">
        <v>136</v>
      </c>
      <c r="G132" s="112"/>
      <c r="H132" s="112"/>
      <c r="I132" s="112"/>
      <c r="J132" s="98" t="s">
        <v>103</v>
      </c>
      <c r="K132" s="82">
        <v>13.75</v>
      </c>
      <c r="L132" s="111">
        <v>0</v>
      </c>
      <c r="M132" s="112"/>
      <c r="N132" s="121">
        <f>ROUND($L$132*$K$132,3)</f>
        <v>0</v>
      </c>
      <c r="O132" s="112"/>
      <c r="P132" s="112"/>
      <c r="Q132" s="112"/>
      <c r="R132" s="37"/>
      <c r="T132" s="83"/>
      <c r="U132" s="18" t="s">
        <v>24</v>
      </c>
      <c r="W132" s="99">
        <f>$V$132*$K$132</f>
        <v>0</v>
      </c>
      <c r="X132" s="99">
        <v>0</v>
      </c>
      <c r="Y132" s="99">
        <f>$X$132*$K$132</f>
        <v>0</v>
      </c>
      <c r="Z132" s="99">
        <v>0.316</v>
      </c>
      <c r="AA132" s="100">
        <f>$Z$132*$K$132</f>
        <v>4.345</v>
      </c>
      <c r="AR132" s="5" t="s">
        <v>89</v>
      </c>
      <c r="AT132" s="5" t="s">
        <v>84</v>
      </c>
      <c r="AU132" s="5" t="s">
        <v>41</v>
      </c>
      <c r="AY132" s="5" t="s">
        <v>87</v>
      </c>
      <c r="BE132" s="34">
        <f>IF($U$132="základná",$N$132,0)</f>
        <v>0</v>
      </c>
      <c r="BF132" s="34">
        <f>IF($U$132="znížená",$N$132,0)</f>
        <v>0</v>
      </c>
      <c r="BG132" s="34">
        <f>IF($U$132="zákl. prenesená",$N$132,0)</f>
        <v>0</v>
      </c>
      <c r="BH132" s="34">
        <f>IF($U$132="zníž. prenesená",$N$132,0)</f>
        <v>0</v>
      </c>
      <c r="BI132" s="34">
        <f>IF($U$132="nulová",$N$132,0)</f>
        <v>0</v>
      </c>
      <c r="BJ132" s="5" t="s">
        <v>41</v>
      </c>
      <c r="BK132" s="77">
        <f>ROUND($L$132*$K$132,3)</f>
        <v>0</v>
      </c>
      <c r="BL132" s="5" t="s">
        <v>89</v>
      </c>
      <c r="BM132" s="5" t="s">
        <v>137</v>
      </c>
    </row>
    <row r="133" spans="2:65" s="5" customFormat="1" ht="24" customHeight="1">
      <c r="B133" s="36"/>
      <c r="C133" s="96" t="s">
        <v>90</v>
      </c>
      <c r="D133" s="96" t="s">
        <v>84</v>
      </c>
      <c r="E133" s="97" t="s">
        <v>138</v>
      </c>
      <c r="F133" s="122" t="s">
        <v>139</v>
      </c>
      <c r="G133" s="112"/>
      <c r="H133" s="112"/>
      <c r="I133" s="112"/>
      <c r="J133" s="98" t="s">
        <v>110</v>
      </c>
      <c r="K133" s="82">
        <v>3</v>
      </c>
      <c r="L133" s="111">
        <v>0</v>
      </c>
      <c r="M133" s="112"/>
      <c r="N133" s="121">
        <f>ROUND($L$133*$K$133,3)</f>
        <v>0</v>
      </c>
      <c r="O133" s="112"/>
      <c r="P133" s="112"/>
      <c r="Q133" s="112"/>
      <c r="R133" s="37"/>
      <c r="T133" s="83"/>
      <c r="U133" s="18" t="s">
        <v>24</v>
      </c>
      <c r="W133" s="99">
        <f>$V$133*$K$133</f>
        <v>0</v>
      </c>
      <c r="X133" s="99">
        <v>0</v>
      </c>
      <c r="Y133" s="99">
        <f>$X$133*$K$133</f>
        <v>0</v>
      </c>
      <c r="Z133" s="99">
        <v>0.23</v>
      </c>
      <c r="AA133" s="100">
        <f>$Z$133*$K$133</f>
        <v>0.6900000000000001</v>
      </c>
      <c r="AR133" s="5" t="s">
        <v>89</v>
      </c>
      <c r="AT133" s="5" t="s">
        <v>84</v>
      </c>
      <c r="AU133" s="5" t="s">
        <v>41</v>
      </c>
      <c r="AY133" s="5" t="s">
        <v>87</v>
      </c>
      <c r="BE133" s="34">
        <f>IF($U$133="základná",$N$133,0)</f>
        <v>0</v>
      </c>
      <c r="BF133" s="34">
        <f>IF($U$133="znížená",$N$133,0)</f>
        <v>0</v>
      </c>
      <c r="BG133" s="34">
        <f>IF($U$133="zákl. prenesená",$N$133,0)</f>
        <v>0</v>
      </c>
      <c r="BH133" s="34">
        <f>IF($U$133="zníž. prenesená",$N$133,0)</f>
        <v>0</v>
      </c>
      <c r="BI133" s="34">
        <f>IF($U$133="nulová",$N$133,0)</f>
        <v>0</v>
      </c>
      <c r="BJ133" s="5" t="s">
        <v>41</v>
      </c>
      <c r="BK133" s="77">
        <f>ROUND($L$133*$K$133,3)</f>
        <v>0</v>
      </c>
      <c r="BL133" s="5" t="s">
        <v>89</v>
      </c>
      <c r="BM133" s="5" t="s">
        <v>140</v>
      </c>
    </row>
    <row r="134" spans="2:65" s="5" customFormat="1" ht="34.5" customHeight="1">
      <c r="B134" s="36"/>
      <c r="C134" s="96" t="s">
        <v>91</v>
      </c>
      <c r="D134" s="96" t="s">
        <v>84</v>
      </c>
      <c r="E134" s="97" t="s">
        <v>141</v>
      </c>
      <c r="F134" s="122" t="s">
        <v>142</v>
      </c>
      <c r="G134" s="112"/>
      <c r="H134" s="112"/>
      <c r="I134" s="112"/>
      <c r="J134" s="98" t="s">
        <v>103</v>
      </c>
      <c r="K134" s="82">
        <v>13.75</v>
      </c>
      <c r="L134" s="111">
        <v>0</v>
      </c>
      <c r="M134" s="112"/>
      <c r="N134" s="121">
        <f>ROUND($L$134*$K$134,3)</f>
        <v>0</v>
      </c>
      <c r="O134" s="112"/>
      <c r="P134" s="112"/>
      <c r="Q134" s="112"/>
      <c r="R134" s="37"/>
      <c r="T134" s="83"/>
      <c r="U134" s="18" t="s">
        <v>24</v>
      </c>
      <c r="W134" s="99">
        <f>$V$134*$K$134</f>
        <v>0</v>
      </c>
      <c r="X134" s="99">
        <v>0</v>
      </c>
      <c r="Y134" s="99">
        <f>$X$134*$K$134</f>
        <v>0</v>
      </c>
      <c r="Z134" s="99">
        <v>0.24</v>
      </c>
      <c r="AA134" s="100">
        <f>$Z$134*$K$134</f>
        <v>3.3</v>
      </c>
      <c r="AR134" s="5" t="s">
        <v>89</v>
      </c>
      <c r="AT134" s="5" t="s">
        <v>84</v>
      </c>
      <c r="AU134" s="5" t="s">
        <v>41</v>
      </c>
      <c r="AY134" s="5" t="s">
        <v>87</v>
      </c>
      <c r="BE134" s="34">
        <f>IF($U$134="základná",$N$134,0)</f>
        <v>0</v>
      </c>
      <c r="BF134" s="34">
        <f>IF($U$134="znížená",$N$134,0)</f>
        <v>0</v>
      </c>
      <c r="BG134" s="34">
        <f>IF($U$134="zákl. prenesená",$N$134,0)</f>
        <v>0</v>
      </c>
      <c r="BH134" s="34">
        <f>IF($U$134="zníž. prenesená",$N$134,0)</f>
        <v>0</v>
      </c>
      <c r="BI134" s="34">
        <f>IF($U$134="nulová",$N$134,0)</f>
        <v>0</v>
      </c>
      <c r="BJ134" s="5" t="s">
        <v>41</v>
      </c>
      <c r="BK134" s="77">
        <f>ROUND($L$134*$K$134,3)</f>
        <v>0</v>
      </c>
      <c r="BL134" s="5" t="s">
        <v>89</v>
      </c>
      <c r="BM134" s="5" t="s">
        <v>143</v>
      </c>
    </row>
    <row r="135" spans="2:65" s="5" customFormat="1" ht="34.5" customHeight="1">
      <c r="B135" s="36"/>
      <c r="C135" s="96" t="s">
        <v>92</v>
      </c>
      <c r="D135" s="96" t="s">
        <v>84</v>
      </c>
      <c r="E135" s="97" t="s">
        <v>144</v>
      </c>
      <c r="F135" s="122" t="s">
        <v>145</v>
      </c>
      <c r="G135" s="112"/>
      <c r="H135" s="112"/>
      <c r="I135" s="112"/>
      <c r="J135" s="98" t="s">
        <v>103</v>
      </c>
      <c r="K135" s="82">
        <v>13.75</v>
      </c>
      <c r="L135" s="111">
        <v>0</v>
      </c>
      <c r="M135" s="112"/>
      <c r="N135" s="121">
        <f>ROUND($L$135*$K$135,3)</f>
        <v>0</v>
      </c>
      <c r="O135" s="112"/>
      <c r="P135" s="112"/>
      <c r="Q135" s="112"/>
      <c r="R135" s="37"/>
      <c r="T135" s="83"/>
      <c r="U135" s="18" t="s">
        <v>24</v>
      </c>
      <c r="W135" s="99">
        <f>$V$135*$K$135</f>
        <v>0</v>
      </c>
      <c r="X135" s="99">
        <v>0</v>
      </c>
      <c r="Y135" s="99">
        <f>$X$135*$K$135</f>
        <v>0</v>
      </c>
      <c r="Z135" s="99">
        <v>0.4</v>
      </c>
      <c r="AA135" s="100">
        <f>$Z$135*$K$135</f>
        <v>5.5</v>
      </c>
      <c r="AR135" s="5" t="s">
        <v>89</v>
      </c>
      <c r="AT135" s="5" t="s">
        <v>84</v>
      </c>
      <c r="AU135" s="5" t="s">
        <v>41</v>
      </c>
      <c r="AY135" s="5" t="s">
        <v>87</v>
      </c>
      <c r="BE135" s="34">
        <f>IF($U$135="základná",$N$135,0)</f>
        <v>0</v>
      </c>
      <c r="BF135" s="34">
        <f>IF($U$135="znížená",$N$135,0)</f>
        <v>0</v>
      </c>
      <c r="BG135" s="34">
        <f>IF($U$135="zákl. prenesená",$N$135,0)</f>
        <v>0</v>
      </c>
      <c r="BH135" s="34">
        <f>IF($U$135="zníž. prenesená",$N$135,0)</f>
        <v>0</v>
      </c>
      <c r="BI135" s="34">
        <f>IF($U$135="nulová",$N$135,0)</f>
        <v>0</v>
      </c>
      <c r="BJ135" s="5" t="s">
        <v>41</v>
      </c>
      <c r="BK135" s="77">
        <f>ROUND($L$135*$K$135,3)</f>
        <v>0</v>
      </c>
      <c r="BL135" s="5" t="s">
        <v>89</v>
      </c>
      <c r="BM135" s="5" t="s">
        <v>146</v>
      </c>
    </row>
    <row r="136" spans="2:65" s="5" customFormat="1" ht="24" customHeight="1">
      <c r="B136" s="36"/>
      <c r="C136" s="96" t="s">
        <v>94</v>
      </c>
      <c r="D136" s="96" t="s">
        <v>84</v>
      </c>
      <c r="E136" s="97" t="s">
        <v>147</v>
      </c>
      <c r="F136" s="122" t="s">
        <v>148</v>
      </c>
      <c r="G136" s="112"/>
      <c r="H136" s="112"/>
      <c r="I136" s="112"/>
      <c r="J136" s="98" t="s">
        <v>88</v>
      </c>
      <c r="K136" s="82">
        <v>5</v>
      </c>
      <c r="L136" s="111">
        <v>0</v>
      </c>
      <c r="M136" s="112"/>
      <c r="N136" s="121">
        <f>ROUND($L$136*$K$136,3)</f>
        <v>0</v>
      </c>
      <c r="O136" s="112"/>
      <c r="P136" s="112"/>
      <c r="Q136" s="112"/>
      <c r="R136" s="37"/>
      <c r="T136" s="83"/>
      <c r="U136" s="18" t="s">
        <v>24</v>
      </c>
      <c r="W136" s="99">
        <f>$V$136*$K$136</f>
        <v>0</v>
      </c>
      <c r="X136" s="99">
        <v>0</v>
      </c>
      <c r="Y136" s="99">
        <f>$X$136*$K$136</f>
        <v>0</v>
      </c>
      <c r="Z136" s="99">
        <v>0</v>
      </c>
      <c r="AA136" s="100">
        <f>$Z$136*$K$136</f>
        <v>0</v>
      </c>
      <c r="AR136" s="5" t="s">
        <v>89</v>
      </c>
      <c r="AT136" s="5" t="s">
        <v>84</v>
      </c>
      <c r="AU136" s="5" t="s">
        <v>41</v>
      </c>
      <c r="AY136" s="5" t="s">
        <v>87</v>
      </c>
      <c r="BE136" s="34">
        <f>IF($U$136="základná",$N$136,0)</f>
        <v>0</v>
      </c>
      <c r="BF136" s="34">
        <f>IF($U$136="znížená",$N$136,0)</f>
        <v>0</v>
      </c>
      <c r="BG136" s="34">
        <f>IF($U$136="zákl. prenesená",$N$136,0)</f>
        <v>0</v>
      </c>
      <c r="BH136" s="34">
        <f>IF($U$136="zníž. prenesená",$N$136,0)</f>
        <v>0</v>
      </c>
      <c r="BI136" s="34">
        <f>IF($U$136="nulová",$N$136,0)</f>
        <v>0</v>
      </c>
      <c r="BJ136" s="5" t="s">
        <v>41</v>
      </c>
      <c r="BK136" s="77">
        <f>ROUND($L$136*$K$136,3)</f>
        <v>0</v>
      </c>
      <c r="BL136" s="5" t="s">
        <v>89</v>
      </c>
      <c r="BM136" s="5" t="s">
        <v>149</v>
      </c>
    </row>
    <row r="137" spans="2:65" s="5" customFormat="1" ht="24" customHeight="1">
      <c r="B137" s="36"/>
      <c r="C137" s="96" t="s">
        <v>95</v>
      </c>
      <c r="D137" s="96" t="s">
        <v>84</v>
      </c>
      <c r="E137" s="97" t="s">
        <v>150</v>
      </c>
      <c r="F137" s="122" t="s">
        <v>151</v>
      </c>
      <c r="G137" s="112"/>
      <c r="H137" s="112"/>
      <c r="I137" s="112"/>
      <c r="J137" s="98" t="s">
        <v>110</v>
      </c>
      <c r="K137" s="82">
        <v>150</v>
      </c>
      <c r="L137" s="111">
        <v>0</v>
      </c>
      <c r="M137" s="112"/>
      <c r="N137" s="121">
        <f>ROUND($L$137*$K$137,3)</f>
        <v>0</v>
      </c>
      <c r="O137" s="112"/>
      <c r="P137" s="112"/>
      <c r="Q137" s="112"/>
      <c r="R137" s="37"/>
      <c r="T137" s="83"/>
      <c r="U137" s="18" t="s">
        <v>24</v>
      </c>
      <c r="W137" s="99">
        <f>$V$137*$K$137</f>
        <v>0</v>
      </c>
      <c r="X137" s="99">
        <v>0.00794</v>
      </c>
      <c r="Y137" s="99">
        <f>$X$137*$K$137</f>
        <v>1.1909999999999998</v>
      </c>
      <c r="Z137" s="99">
        <v>0</v>
      </c>
      <c r="AA137" s="100">
        <f>$Z$137*$K$137</f>
        <v>0</v>
      </c>
      <c r="AR137" s="5" t="s">
        <v>89</v>
      </c>
      <c r="AT137" s="5" t="s">
        <v>84</v>
      </c>
      <c r="AU137" s="5" t="s">
        <v>41</v>
      </c>
      <c r="AY137" s="5" t="s">
        <v>87</v>
      </c>
      <c r="BE137" s="34">
        <f>IF($U$137="základná",$N$137,0)</f>
        <v>0</v>
      </c>
      <c r="BF137" s="34">
        <f>IF($U$137="znížená",$N$137,0)</f>
        <v>0</v>
      </c>
      <c r="BG137" s="34">
        <f>IF($U$137="zákl. prenesená",$N$137,0)</f>
        <v>0</v>
      </c>
      <c r="BH137" s="34">
        <f>IF($U$137="zníž. prenesená",$N$137,0)</f>
        <v>0</v>
      </c>
      <c r="BI137" s="34">
        <f>IF($U$137="nulová",$N$137,0)</f>
        <v>0</v>
      </c>
      <c r="BJ137" s="5" t="s">
        <v>41</v>
      </c>
      <c r="BK137" s="77">
        <f>ROUND($L$137*$K$137,3)</f>
        <v>0</v>
      </c>
      <c r="BL137" s="5" t="s">
        <v>89</v>
      </c>
      <c r="BM137" s="5" t="s">
        <v>152</v>
      </c>
    </row>
    <row r="138" spans="2:65" s="5" customFormat="1" ht="24" customHeight="1">
      <c r="B138" s="36"/>
      <c r="C138" s="96" t="s">
        <v>96</v>
      </c>
      <c r="D138" s="96" t="s">
        <v>84</v>
      </c>
      <c r="E138" s="97" t="s">
        <v>153</v>
      </c>
      <c r="F138" s="122" t="s">
        <v>154</v>
      </c>
      <c r="G138" s="112"/>
      <c r="H138" s="112"/>
      <c r="I138" s="112"/>
      <c r="J138" s="98" t="s">
        <v>155</v>
      </c>
      <c r="K138" s="82">
        <v>360</v>
      </c>
      <c r="L138" s="111">
        <v>0</v>
      </c>
      <c r="M138" s="112"/>
      <c r="N138" s="121">
        <f>ROUND($L$138*$K$138,3)</f>
        <v>0</v>
      </c>
      <c r="O138" s="112"/>
      <c r="P138" s="112"/>
      <c r="Q138" s="112"/>
      <c r="R138" s="37"/>
      <c r="T138" s="83"/>
      <c r="U138" s="18" t="s">
        <v>24</v>
      </c>
      <c r="W138" s="99">
        <f>$V$138*$K$138</f>
        <v>0</v>
      </c>
      <c r="X138" s="99">
        <v>0.001356864</v>
      </c>
      <c r="Y138" s="99">
        <f>$X$138*$K$138</f>
        <v>0.48847103999999997</v>
      </c>
      <c r="Z138" s="99">
        <v>0</v>
      </c>
      <c r="AA138" s="100">
        <f>$Z$138*$K$138</f>
        <v>0</v>
      </c>
      <c r="AR138" s="5" t="s">
        <v>89</v>
      </c>
      <c r="AT138" s="5" t="s">
        <v>84</v>
      </c>
      <c r="AU138" s="5" t="s">
        <v>41</v>
      </c>
      <c r="AY138" s="5" t="s">
        <v>87</v>
      </c>
      <c r="BE138" s="34">
        <f>IF($U$138="základná",$N$138,0)</f>
        <v>0</v>
      </c>
      <c r="BF138" s="34">
        <f>IF($U$138="znížená",$N$138,0)</f>
        <v>0</v>
      </c>
      <c r="BG138" s="34">
        <f>IF($U$138="zákl. prenesená",$N$138,0)</f>
        <v>0</v>
      </c>
      <c r="BH138" s="34">
        <f>IF($U$138="zníž. prenesená",$N$138,0)</f>
        <v>0</v>
      </c>
      <c r="BI138" s="34">
        <f>IF($U$138="nulová",$N$138,0)</f>
        <v>0</v>
      </c>
      <c r="BJ138" s="5" t="s">
        <v>41</v>
      </c>
      <c r="BK138" s="77">
        <f>ROUND($L$138*$K$138,3)</f>
        <v>0</v>
      </c>
      <c r="BL138" s="5" t="s">
        <v>89</v>
      </c>
      <c r="BM138" s="5" t="s">
        <v>156</v>
      </c>
    </row>
    <row r="139" spans="2:65" s="5" customFormat="1" ht="24" customHeight="1">
      <c r="B139" s="36"/>
      <c r="C139" s="96" t="s">
        <v>99</v>
      </c>
      <c r="D139" s="96" t="s">
        <v>84</v>
      </c>
      <c r="E139" s="97" t="s">
        <v>157</v>
      </c>
      <c r="F139" s="122" t="s">
        <v>158</v>
      </c>
      <c r="G139" s="112"/>
      <c r="H139" s="112"/>
      <c r="I139" s="112"/>
      <c r="J139" s="98" t="s">
        <v>159</v>
      </c>
      <c r="K139" s="82">
        <v>45</v>
      </c>
      <c r="L139" s="111">
        <v>0</v>
      </c>
      <c r="M139" s="112"/>
      <c r="N139" s="121">
        <f>ROUND($L$139*$K$139,3)</f>
        <v>0</v>
      </c>
      <c r="O139" s="112"/>
      <c r="P139" s="112"/>
      <c r="Q139" s="112"/>
      <c r="R139" s="37"/>
      <c r="T139" s="83"/>
      <c r="U139" s="18" t="s">
        <v>24</v>
      </c>
      <c r="W139" s="99">
        <f>$V$139*$K$139</f>
        <v>0</v>
      </c>
      <c r="X139" s="99">
        <v>0</v>
      </c>
      <c r="Y139" s="99">
        <f>$X$139*$K$139</f>
        <v>0</v>
      </c>
      <c r="Z139" s="99">
        <v>0</v>
      </c>
      <c r="AA139" s="100">
        <f>$Z$139*$K$139</f>
        <v>0</v>
      </c>
      <c r="AR139" s="5" t="s">
        <v>89</v>
      </c>
      <c r="AT139" s="5" t="s">
        <v>84</v>
      </c>
      <c r="AU139" s="5" t="s">
        <v>41</v>
      </c>
      <c r="AY139" s="5" t="s">
        <v>87</v>
      </c>
      <c r="BE139" s="34">
        <f>IF($U$139="základná",$N$139,0)</f>
        <v>0</v>
      </c>
      <c r="BF139" s="34">
        <f>IF($U$139="znížená",$N$139,0)</f>
        <v>0</v>
      </c>
      <c r="BG139" s="34">
        <f>IF($U$139="zákl. prenesená",$N$139,0)</f>
        <v>0</v>
      </c>
      <c r="BH139" s="34">
        <f>IF($U$139="zníž. prenesená",$N$139,0)</f>
        <v>0</v>
      </c>
      <c r="BI139" s="34">
        <f>IF($U$139="nulová",$N$139,0)</f>
        <v>0</v>
      </c>
      <c r="BJ139" s="5" t="s">
        <v>41</v>
      </c>
      <c r="BK139" s="77">
        <f>ROUND($L$139*$K$139,3)</f>
        <v>0</v>
      </c>
      <c r="BL139" s="5" t="s">
        <v>89</v>
      </c>
      <c r="BM139" s="5" t="s">
        <v>160</v>
      </c>
    </row>
    <row r="140" spans="2:65" s="5" customFormat="1" ht="13.5" customHeight="1">
      <c r="B140" s="36"/>
      <c r="C140" s="96" t="s">
        <v>101</v>
      </c>
      <c r="D140" s="96" t="s">
        <v>84</v>
      </c>
      <c r="E140" s="97" t="s">
        <v>161</v>
      </c>
      <c r="F140" s="122" t="s">
        <v>162</v>
      </c>
      <c r="G140" s="112"/>
      <c r="H140" s="112"/>
      <c r="I140" s="112"/>
      <c r="J140" s="98" t="s">
        <v>110</v>
      </c>
      <c r="K140" s="82">
        <v>25</v>
      </c>
      <c r="L140" s="111">
        <v>0</v>
      </c>
      <c r="M140" s="112"/>
      <c r="N140" s="121">
        <f>ROUND($L$140*$K$140,3)</f>
        <v>0</v>
      </c>
      <c r="O140" s="112"/>
      <c r="P140" s="112"/>
      <c r="Q140" s="112"/>
      <c r="R140" s="37"/>
      <c r="T140" s="83"/>
      <c r="U140" s="18" t="s">
        <v>24</v>
      </c>
      <c r="W140" s="99">
        <f>$V$140*$K$140</f>
        <v>0</v>
      </c>
      <c r="X140" s="99">
        <v>0.01071</v>
      </c>
      <c r="Y140" s="99">
        <f>$X$140*$K$140</f>
        <v>0.26775000000000004</v>
      </c>
      <c r="Z140" s="99">
        <v>0</v>
      </c>
      <c r="AA140" s="100">
        <f>$Z$140*$K$140</f>
        <v>0</v>
      </c>
      <c r="AR140" s="5" t="s">
        <v>89</v>
      </c>
      <c r="AT140" s="5" t="s">
        <v>84</v>
      </c>
      <c r="AU140" s="5" t="s">
        <v>41</v>
      </c>
      <c r="AY140" s="5" t="s">
        <v>87</v>
      </c>
      <c r="BE140" s="34">
        <f>IF($U$140="základná",$N$140,0)</f>
        <v>0</v>
      </c>
      <c r="BF140" s="34">
        <f>IF($U$140="znížená",$N$140,0)</f>
        <v>0</v>
      </c>
      <c r="BG140" s="34">
        <f>IF($U$140="zákl. prenesená",$N$140,0)</f>
        <v>0</v>
      </c>
      <c r="BH140" s="34">
        <f>IF($U$140="zníž. prenesená",$N$140,0)</f>
        <v>0</v>
      </c>
      <c r="BI140" s="34">
        <f>IF($U$140="nulová",$N$140,0)</f>
        <v>0</v>
      </c>
      <c r="BJ140" s="5" t="s">
        <v>41</v>
      </c>
      <c r="BK140" s="77">
        <f>ROUND($L$140*$K$140,3)</f>
        <v>0</v>
      </c>
      <c r="BL140" s="5" t="s">
        <v>89</v>
      </c>
      <c r="BM140" s="5" t="s">
        <v>163</v>
      </c>
    </row>
    <row r="141" spans="2:65" s="5" customFormat="1" ht="24" customHeight="1">
      <c r="B141" s="36"/>
      <c r="C141" s="96" t="s">
        <v>102</v>
      </c>
      <c r="D141" s="96" t="s">
        <v>84</v>
      </c>
      <c r="E141" s="97" t="s">
        <v>164</v>
      </c>
      <c r="F141" s="122" t="s">
        <v>165</v>
      </c>
      <c r="G141" s="112"/>
      <c r="H141" s="112"/>
      <c r="I141" s="112"/>
      <c r="J141" s="98" t="s">
        <v>110</v>
      </c>
      <c r="K141" s="82">
        <v>5</v>
      </c>
      <c r="L141" s="111">
        <v>0</v>
      </c>
      <c r="M141" s="112"/>
      <c r="N141" s="121">
        <f>ROUND($L$141*$K$141,3)</f>
        <v>0</v>
      </c>
      <c r="O141" s="112"/>
      <c r="P141" s="112"/>
      <c r="Q141" s="112"/>
      <c r="R141" s="37"/>
      <c r="T141" s="83"/>
      <c r="U141" s="18" t="s">
        <v>24</v>
      </c>
      <c r="W141" s="99">
        <f>$V$141*$K$141</f>
        <v>0</v>
      </c>
      <c r="X141" s="99">
        <v>0.01271</v>
      </c>
      <c r="Y141" s="99">
        <f>$X$141*$K$141</f>
        <v>0.06355000000000001</v>
      </c>
      <c r="Z141" s="99">
        <v>0</v>
      </c>
      <c r="AA141" s="100">
        <f>$Z$141*$K$141</f>
        <v>0</v>
      </c>
      <c r="AR141" s="5" t="s">
        <v>89</v>
      </c>
      <c r="AT141" s="5" t="s">
        <v>84</v>
      </c>
      <c r="AU141" s="5" t="s">
        <v>41</v>
      </c>
      <c r="AY141" s="5" t="s">
        <v>87</v>
      </c>
      <c r="BE141" s="34">
        <f>IF($U$141="základná",$N$141,0)</f>
        <v>0</v>
      </c>
      <c r="BF141" s="34">
        <f>IF($U$141="znížená",$N$141,0)</f>
        <v>0</v>
      </c>
      <c r="BG141" s="34">
        <f>IF($U$141="zákl. prenesená",$N$141,0)</f>
        <v>0</v>
      </c>
      <c r="BH141" s="34">
        <f>IF($U$141="zníž. prenesená",$N$141,0)</f>
        <v>0</v>
      </c>
      <c r="BI141" s="34">
        <f>IF($U$141="nulová",$N$141,0)</f>
        <v>0</v>
      </c>
      <c r="BJ141" s="5" t="s">
        <v>41</v>
      </c>
      <c r="BK141" s="77">
        <f>ROUND($L$141*$K$141,3)</f>
        <v>0</v>
      </c>
      <c r="BL141" s="5" t="s">
        <v>89</v>
      </c>
      <c r="BM141" s="5" t="s">
        <v>166</v>
      </c>
    </row>
    <row r="142" spans="2:65" s="5" customFormat="1" ht="24" customHeight="1">
      <c r="B142" s="36"/>
      <c r="C142" s="96" t="s">
        <v>104</v>
      </c>
      <c r="D142" s="96" t="s">
        <v>84</v>
      </c>
      <c r="E142" s="97" t="s">
        <v>167</v>
      </c>
      <c r="F142" s="122" t="s">
        <v>168</v>
      </c>
      <c r="G142" s="112"/>
      <c r="H142" s="112"/>
      <c r="I142" s="112"/>
      <c r="J142" s="98" t="s">
        <v>110</v>
      </c>
      <c r="K142" s="82">
        <v>15</v>
      </c>
      <c r="L142" s="111">
        <v>0</v>
      </c>
      <c r="M142" s="112"/>
      <c r="N142" s="121">
        <f>ROUND($L$142*$K$142,3)</f>
        <v>0</v>
      </c>
      <c r="O142" s="112"/>
      <c r="P142" s="112"/>
      <c r="Q142" s="112"/>
      <c r="R142" s="37"/>
      <c r="T142" s="83"/>
      <c r="U142" s="18" t="s">
        <v>24</v>
      </c>
      <c r="W142" s="99">
        <f>$V$142*$K$142</f>
        <v>0</v>
      </c>
      <c r="X142" s="99">
        <v>0.05954</v>
      </c>
      <c r="Y142" s="99">
        <f>$X$142*$K$142</f>
        <v>0.8931</v>
      </c>
      <c r="Z142" s="99">
        <v>0</v>
      </c>
      <c r="AA142" s="100">
        <f>$Z$142*$K$142</f>
        <v>0</v>
      </c>
      <c r="AR142" s="5" t="s">
        <v>89</v>
      </c>
      <c r="AT142" s="5" t="s">
        <v>84</v>
      </c>
      <c r="AU142" s="5" t="s">
        <v>41</v>
      </c>
      <c r="AY142" s="5" t="s">
        <v>87</v>
      </c>
      <c r="BE142" s="34">
        <f>IF($U$142="základná",$N$142,0)</f>
        <v>0</v>
      </c>
      <c r="BF142" s="34">
        <f>IF($U$142="znížená",$N$142,0)</f>
        <v>0</v>
      </c>
      <c r="BG142" s="34">
        <f>IF($U$142="zákl. prenesená",$N$142,0)</f>
        <v>0</v>
      </c>
      <c r="BH142" s="34">
        <f>IF($U$142="zníž. prenesená",$N$142,0)</f>
        <v>0</v>
      </c>
      <c r="BI142" s="34">
        <f>IF($U$142="nulová",$N$142,0)</f>
        <v>0</v>
      </c>
      <c r="BJ142" s="5" t="s">
        <v>41</v>
      </c>
      <c r="BK142" s="77">
        <f>ROUND($L$142*$K$142,3)</f>
        <v>0</v>
      </c>
      <c r="BL142" s="5" t="s">
        <v>89</v>
      </c>
      <c r="BM142" s="5" t="s">
        <v>169</v>
      </c>
    </row>
    <row r="143" spans="2:65" s="5" customFormat="1" ht="24" customHeight="1">
      <c r="B143" s="36"/>
      <c r="C143" s="96" t="s">
        <v>105</v>
      </c>
      <c r="D143" s="96" t="s">
        <v>84</v>
      </c>
      <c r="E143" s="97" t="s">
        <v>170</v>
      </c>
      <c r="F143" s="122" t="s">
        <v>171</v>
      </c>
      <c r="G143" s="112"/>
      <c r="H143" s="112"/>
      <c r="I143" s="112"/>
      <c r="J143" s="98" t="s">
        <v>110</v>
      </c>
      <c r="K143" s="82">
        <v>150</v>
      </c>
      <c r="L143" s="111">
        <v>0</v>
      </c>
      <c r="M143" s="112"/>
      <c r="N143" s="121">
        <f>ROUND($L$143*$K$143,3)</f>
        <v>0</v>
      </c>
      <c r="O143" s="112"/>
      <c r="P143" s="112"/>
      <c r="Q143" s="112"/>
      <c r="R143" s="37"/>
      <c r="T143" s="83"/>
      <c r="U143" s="18" t="s">
        <v>24</v>
      </c>
      <c r="W143" s="99">
        <f>$V$143*$K$143</f>
        <v>0</v>
      </c>
      <c r="X143" s="99">
        <v>0.0039</v>
      </c>
      <c r="Y143" s="99">
        <f>$X$143*$K$143</f>
        <v>0.585</v>
      </c>
      <c r="Z143" s="99">
        <v>0</v>
      </c>
      <c r="AA143" s="100">
        <f>$Z$143*$K$143</f>
        <v>0</v>
      </c>
      <c r="AR143" s="5" t="s">
        <v>89</v>
      </c>
      <c r="AT143" s="5" t="s">
        <v>84</v>
      </c>
      <c r="AU143" s="5" t="s">
        <v>41</v>
      </c>
      <c r="AY143" s="5" t="s">
        <v>87</v>
      </c>
      <c r="BE143" s="34">
        <f>IF($U$143="základná",$N$143,0)</f>
        <v>0</v>
      </c>
      <c r="BF143" s="34">
        <f>IF($U$143="znížená",$N$143,0)</f>
        <v>0</v>
      </c>
      <c r="BG143" s="34">
        <f>IF($U$143="zákl. prenesená",$N$143,0)</f>
        <v>0</v>
      </c>
      <c r="BH143" s="34">
        <f>IF($U$143="zníž. prenesená",$N$143,0)</f>
        <v>0</v>
      </c>
      <c r="BI143" s="34">
        <f>IF($U$143="nulová",$N$143,0)</f>
        <v>0</v>
      </c>
      <c r="BJ143" s="5" t="s">
        <v>41</v>
      </c>
      <c r="BK143" s="77">
        <f>ROUND($L$143*$K$143,3)</f>
        <v>0</v>
      </c>
      <c r="BL143" s="5" t="s">
        <v>89</v>
      </c>
      <c r="BM143" s="5" t="s">
        <v>172</v>
      </c>
    </row>
    <row r="144" spans="2:65" s="5" customFormat="1" ht="24" customHeight="1">
      <c r="B144" s="36"/>
      <c r="C144" s="96" t="s">
        <v>114</v>
      </c>
      <c r="D144" s="96" t="s">
        <v>84</v>
      </c>
      <c r="E144" s="97" t="s">
        <v>173</v>
      </c>
      <c r="F144" s="122" t="s">
        <v>174</v>
      </c>
      <c r="G144" s="112"/>
      <c r="H144" s="112"/>
      <c r="I144" s="112"/>
      <c r="J144" s="98" t="s">
        <v>88</v>
      </c>
      <c r="K144" s="82">
        <v>114.713</v>
      </c>
      <c r="L144" s="111">
        <v>0</v>
      </c>
      <c r="M144" s="112"/>
      <c r="N144" s="121">
        <f>ROUND($L$144*$K$144,3)</f>
        <v>0</v>
      </c>
      <c r="O144" s="112"/>
      <c r="P144" s="112"/>
      <c r="Q144" s="112"/>
      <c r="R144" s="37"/>
      <c r="T144" s="83"/>
      <c r="U144" s="18" t="s">
        <v>24</v>
      </c>
      <c r="W144" s="99">
        <f>$V$144*$K$144</f>
        <v>0</v>
      </c>
      <c r="X144" s="99">
        <v>0</v>
      </c>
      <c r="Y144" s="99">
        <f>$X$144*$K$144</f>
        <v>0</v>
      </c>
      <c r="Z144" s="99">
        <v>0</v>
      </c>
      <c r="AA144" s="100">
        <f>$Z$144*$K$144</f>
        <v>0</v>
      </c>
      <c r="AR144" s="5" t="s">
        <v>89</v>
      </c>
      <c r="AT144" s="5" t="s">
        <v>84</v>
      </c>
      <c r="AU144" s="5" t="s">
        <v>41</v>
      </c>
      <c r="AY144" s="5" t="s">
        <v>87</v>
      </c>
      <c r="BE144" s="34">
        <f>IF($U$144="základná",$N$144,0)</f>
        <v>0</v>
      </c>
      <c r="BF144" s="34">
        <f>IF($U$144="znížená",$N$144,0)</f>
        <v>0</v>
      </c>
      <c r="BG144" s="34">
        <f>IF($U$144="zákl. prenesená",$N$144,0)</f>
        <v>0</v>
      </c>
      <c r="BH144" s="34">
        <f>IF($U$144="zníž. prenesená",$N$144,0)</f>
        <v>0</v>
      </c>
      <c r="BI144" s="34">
        <f>IF($U$144="nulová",$N$144,0)</f>
        <v>0</v>
      </c>
      <c r="BJ144" s="5" t="s">
        <v>41</v>
      </c>
      <c r="BK144" s="77">
        <f>ROUND($L$144*$K$144,3)</f>
        <v>0</v>
      </c>
      <c r="BL144" s="5" t="s">
        <v>89</v>
      </c>
      <c r="BM144" s="5" t="s">
        <v>175</v>
      </c>
    </row>
    <row r="145" spans="2:65" s="5" customFormat="1" ht="24" customHeight="1">
      <c r="B145" s="36"/>
      <c r="C145" s="96" t="s">
        <v>115</v>
      </c>
      <c r="D145" s="96" t="s">
        <v>84</v>
      </c>
      <c r="E145" s="97" t="s">
        <v>176</v>
      </c>
      <c r="F145" s="122" t="s">
        <v>177</v>
      </c>
      <c r="G145" s="112"/>
      <c r="H145" s="112"/>
      <c r="I145" s="112"/>
      <c r="J145" s="98" t="s">
        <v>88</v>
      </c>
      <c r="K145" s="82">
        <v>24.3</v>
      </c>
      <c r="L145" s="111">
        <v>0</v>
      </c>
      <c r="M145" s="112"/>
      <c r="N145" s="121">
        <f>ROUND($L$145*$K$145,3)</f>
        <v>0</v>
      </c>
      <c r="O145" s="112"/>
      <c r="P145" s="112"/>
      <c r="Q145" s="112"/>
      <c r="R145" s="37"/>
      <c r="T145" s="83"/>
      <c r="U145" s="18" t="s">
        <v>24</v>
      </c>
      <c r="W145" s="99">
        <f>$V$145*$K$145</f>
        <v>0</v>
      </c>
      <c r="X145" s="99">
        <v>0</v>
      </c>
      <c r="Y145" s="99">
        <f>$X$145*$K$145</f>
        <v>0</v>
      </c>
      <c r="Z145" s="99">
        <v>0</v>
      </c>
      <c r="AA145" s="100">
        <f>$Z$145*$K$145</f>
        <v>0</v>
      </c>
      <c r="AR145" s="5" t="s">
        <v>89</v>
      </c>
      <c r="AT145" s="5" t="s">
        <v>84</v>
      </c>
      <c r="AU145" s="5" t="s">
        <v>41</v>
      </c>
      <c r="AY145" s="5" t="s">
        <v>87</v>
      </c>
      <c r="BE145" s="34">
        <f>IF($U$145="základná",$N$145,0)</f>
        <v>0</v>
      </c>
      <c r="BF145" s="34">
        <f>IF($U$145="znížená",$N$145,0)</f>
        <v>0</v>
      </c>
      <c r="BG145" s="34">
        <f>IF($U$145="zákl. prenesená",$N$145,0)</f>
        <v>0</v>
      </c>
      <c r="BH145" s="34">
        <f>IF($U$145="zníž. prenesená",$N$145,0)</f>
        <v>0</v>
      </c>
      <c r="BI145" s="34">
        <f>IF($U$145="nulová",$N$145,0)</f>
        <v>0</v>
      </c>
      <c r="BJ145" s="5" t="s">
        <v>41</v>
      </c>
      <c r="BK145" s="77">
        <f>ROUND($L$145*$K$145,3)</f>
        <v>0</v>
      </c>
      <c r="BL145" s="5" t="s">
        <v>89</v>
      </c>
      <c r="BM145" s="5" t="s">
        <v>178</v>
      </c>
    </row>
    <row r="146" spans="2:65" s="5" customFormat="1" ht="24" customHeight="1">
      <c r="B146" s="36"/>
      <c r="C146" s="96" t="s">
        <v>116</v>
      </c>
      <c r="D146" s="96" t="s">
        <v>84</v>
      </c>
      <c r="E146" s="97" t="s">
        <v>179</v>
      </c>
      <c r="F146" s="122" t="s">
        <v>180</v>
      </c>
      <c r="G146" s="112"/>
      <c r="H146" s="112"/>
      <c r="I146" s="112"/>
      <c r="J146" s="98" t="s">
        <v>88</v>
      </c>
      <c r="K146" s="82">
        <v>270</v>
      </c>
      <c r="L146" s="111">
        <v>0</v>
      </c>
      <c r="M146" s="112"/>
      <c r="N146" s="121">
        <f>ROUND($L$146*$K$146,3)</f>
        <v>0</v>
      </c>
      <c r="O146" s="112"/>
      <c r="P146" s="112"/>
      <c r="Q146" s="112"/>
      <c r="R146" s="37"/>
      <c r="T146" s="83"/>
      <c r="U146" s="18" t="s">
        <v>24</v>
      </c>
      <c r="W146" s="99">
        <f>$V$146*$K$146</f>
        <v>0</v>
      </c>
      <c r="X146" s="99">
        <v>0</v>
      </c>
      <c r="Y146" s="99">
        <f>$X$146*$K$146</f>
        <v>0</v>
      </c>
      <c r="Z146" s="99">
        <v>0</v>
      </c>
      <c r="AA146" s="100">
        <f>$Z$146*$K$146</f>
        <v>0</v>
      </c>
      <c r="AR146" s="5" t="s">
        <v>89</v>
      </c>
      <c r="AT146" s="5" t="s">
        <v>84</v>
      </c>
      <c r="AU146" s="5" t="s">
        <v>41</v>
      </c>
      <c r="AY146" s="5" t="s">
        <v>87</v>
      </c>
      <c r="BE146" s="34">
        <f>IF($U$146="základná",$N$146,0)</f>
        <v>0</v>
      </c>
      <c r="BF146" s="34">
        <f>IF($U$146="znížená",$N$146,0)</f>
        <v>0</v>
      </c>
      <c r="BG146" s="34">
        <f>IF($U$146="zákl. prenesená",$N$146,0)</f>
        <v>0</v>
      </c>
      <c r="BH146" s="34">
        <f>IF($U$146="zníž. prenesená",$N$146,0)</f>
        <v>0</v>
      </c>
      <c r="BI146" s="34">
        <f>IF($U$146="nulová",$N$146,0)</f>
        <v>0</v>
      </c>
      <c r="BJ146" s="5" t="s">
        <v>41</v>
      </c>
      <c r="BK146" s="77">
        <f>ROUND($L$146*$K$146,3)</f>
        <v>0</v>
      </c>
      <c r="BL146" s="5" t="s">
        <v>89</v>
      </c>
      <c r="BM146" s="5" t="s">
        <v>181</v>
      </c>
    </row>
    <row r="147" spans="2:65" s="5" customFormat="1" ht="13.5" customHeight="1">
      <c r="B147" s="36"/>
      <c r="C147" s="96" t="s">
        <v>117</v>
      </c>
      <c r="D147" s="96" t="s">
        <v>84</v>
      </c>
      <c r="E147" s="97" t="s">
        <v>182</v>
      </c>
      <c r="F147" s="122" t="s">
        <v>183</v>
      </c>
      <c r="G147" s="112"/>
      <c r="H147" s="112"/>
      <c r="I147" s="112"/>
      <c r="J147" s="98" t="s">
        <v>88</v>
      </c>
      <c r="K147" s="82">
        <v>6.188</v>
      </c>
      <c r="L147" s="111">
        <v>0</v>
      </c>
      <c r="M147" s="112"/>
      <c r="N147" s="121">
        <f>ROUND($L$147*$K$147,3)</f>
        <v>0</v>
      </c>
      <c r="O147" s="112"/>
      <c r="P147" s="112"/>
      <c r="Q147" s="112"/>
      <c r="R147" s="37"/>
      <c r="T147" s="83"/>
      <c r="U147" s="18" t="s">
        <v>24</v>
      </c>
      <c r="W147" s="99">
        <f>$V$147*$K$147</f>
        <v>0</v>
      </c>
      <c r="X147" s="99">
        <v>0</v>
      </c>
      <c r="Y147" s="99">
        <f>$X$147*$K$147</f>
        <v>0</v>
      </c>
      <c r="Z147" s="99">
        <v>0</v>
      </c>
      <c r="AA147" s="100">
        <f>$Z$147*$K$147</f>
        <v>0</v>
      </c>
      <c r="AR147" s="5" t="s">
        <v>89</v>
      </c>
      <c r="AT147" s="5" t="s">
        <v>84</v>
      </c>
      <c r="AU147" s="5" t="s">
        <v>41</v>
      </c>
      <c r="AY147" s="5" t="s">
        <v>87</v>
      </c>
      <c r="BE147" s="34">
        <f>IF($U$147="základná",$N$147,0)</f>
        <v>0</v>
      </c>
      <c r="BF147" s="34">
        <f>IF($U$147="znížená",$N$147,0)</f>
        <v>0</v>
      </c>
      <c r="BG147" s="34">
        <f>IF($U$147="zákl. prenesená",$N$147,0)</f>
        <v>0</v>
      </c>
      <c r="BH147" s="34">
        <f>IF($U$147="zníž. prenesená",$N$147,0)</f>
        <v>0</v>
      </c>
      <c r="BI147" s="34">
        <f>IF($U$147="nulová",$N$147,0)</f>
        <v>0</v>
      </c>
      <c r="BJ147" s="5" t="s">
        <v>41</v>
      </c>
      <c r="BK147" s="77">
        <f>ROUND($L$147*$K$147,3)</f>
        <v>0</v>
      </c>
      <c r="BL147" s="5" t="s">
        <v>89</v>
      </c>
      <c r="BM147" s="5" t="s">
        <v>184</v>
      </c>
    </row>
    <row r="148" spans="2:65" s="5" customFormat="1" ht="24" customHeight="1">
      <c r="B148" s="36"/>
      <c r="C148" s="96" t="s">
        <v>4</v>
      </c>
      <c r="D148" s="96" t="s">
        <v>84</v>
      </c>
      <c r="E148" s="97" t="s">
        <v>185</v>
      </c>
      <c r="F148" s="122" t="s">
        <v>186</v>
      </c>
      <c r="G148" s="112"/>
      <c r="H148" s="112"/>
      <c r="I148" s="112"/>
      <c r="J148" s="98" t="s">
        <v>88</v>
      </c>
      <c r="K148" s="82">
        <v>117.4</v>
      </c>
      <c r="L148" s="111">
        <v>0</v>
      </c>
      <c r="M148" s="112"/>
      <c r="N148" s="121">
        <f>ROUND($L$148*$K$148,3)</f>
        <v>0</v>
      </c>
      <c r="O148" s="112"/>
      <c r="P148" s="112"/>
      <c r="Q148" s="112"/>
      <c r="R148" s="37"/>
      <c r="T148" s="83"/>
      <c r="U148" s="18" t="s">
        <v>24</v>
      </c>
      <c r="W148" s="99">
        <f>$V$148*$K$148</f>
        <v>0</v>
      </c>
      <c r="X148" s="99">
        <v>0</v>
      </c>
      <c r="Y148" s="99">
        <f>$X$148*$K$148</f>
        <v>0</v>
      </c>
      <c r="Z148" s="99">
        <v>0</v>
      </c>
      <c r="AA148" s="100">
        <f>$Z$148*$K$148</f>
        <v>0</v>
      </c>
      <c r="AR148" s="5" t="s">
        <v>89</v>
      </c>
      <c r="AT148" s="5" t="s">
        <v>84</v>
      </c>
      <c r="AU148" s="5" t="s">
        <v>41</v>
      </c>
      <c r="AY148" s="5" t="s">
        <v>87</v>
      </c>
      <c r="BE148" s="34">
        <f>IF($U$148="základná",$N$148,0)</f>
        <v>0</v>
      </c>
      <c r="BF148" s="34">
        <f>IF($U$148="znížená",$N$148,0)</f>
        <v>0</v>
      </c>
      <c r="BG148" s="34">
        <f>IF($U$148="zákl. prenesená",$N$148,0)</f>
        <v>0</v>
      </c>
      <c r="BH148" s="34">
        <f>IF($U$148="zníž. prenesená",$N$148,0)</f>
        <v>0</v>
      </c>
      <c r="BI148" s="34">
        <f>IF($U$148="nulová",$N$148,0)</f>
        <v>0</v>
      </c>
      <c r="BJ148" s="5" t="s">
        <v>41</v>
      </c>
      <c r="BK148" s="77">
        <f>ROUND($L$148*$K$148,3)</f>
        <v>0</v>
      </c>
      <c r="BL148" s="5" t="s">
        <v>89</v>
      </c>
      <c r="BM148" s="5" t="s">
        <v>187</v>
      </c>
    </row>
    <row r="149" spans="2:65" s="5" customFormat="1" ht="13.5" customHeight="1">
      <c r="B149" s="36"/>
      <c r="C149" s="96" t="s">
        <v>118</v>
      </c>
      <c r="D149" s="96" t="s">
        <v>84</v>
      </c>
      <c r="E149" s="97" t="s">
        <v>188</v>
      </c>
      <c r="F149" s="122" t="s">
        <v>189</v>
      </c>
      <c r="G149" s="112"/>
      <c r="H149" s="112"/>
      <c r="I149" s="112"/>
      <c r="J149" s="98" t="s">
        <v>88</v>
      </c>
      <c r="K149" s="82">
        <v>24</v>
      </c>
      <c r="L149" s="111">
        <v>0</v>
      </c>
      <c r="M149" s="112"/>
      <c r="N149" s="121">
        <f>ROUND($L$149*$K$149,3)</f>
        <v>0</v>
      </c>
      <c r="O149" s="112"/>
      <c r="P149" s="112"/>
      <c r="Q149" s="112"/>
      <c r="R149" s="37"/>
      <c r="T149" s="83"/>
      <c r="U149" s="18" t="s">
        <v>24</v>
      </c>
      <c r="W149" s="99">
        <f>$V$149*$K$149</f>
        <v>0</v>
      </c>
      <c r="X149" s="99">
        <v>0</v>
      </c>
      <c r="Y149" s="99">
        <f>$X$149*$K$149</f>
        <v>0</v>
      </c>
      <c r="Z149" s="99">
        <v>0</v>
      </c>
      <c r="AA149" s="100">
        <f>$Z$149*$K$149</f>
        <v>0</v>
      </c>
      <c r="AR149" s="5" t="s">
        <v>89</v>
      </c>
      <c r="AT149" s="5" t="s">
        <v>84</v>
      </c>
      <c r="AU149" s="5" t="s">
        <v>41</v>
      </c>
      <c r="AY149" s="5" t="s">
        <v>87</v>
      </c>
      <c r="BE149" s="34">
        <f>IF($U$149="základná",$N$149,0)</f>
        <v>0</v>
      </c>
      <c r="BF149" s="34">
        <f>IF($U$149="znížená",$N$149,0)</f>
        <v>0</v>
      </c>
      <c r="BG149" s="34">
        <f>IF($U$149="zákl. prenesená",$N$149,0)</f>
        <v>0</v>
      </c>
      <c r="BH149" s="34">
        <f>IF($U$149="zníž. prenesená",$N$149,0)</f>
        <v>0</v>
      </c>
      <c r="BI149" s="34">
        <f>IF($U$149="nulová",$N$149,0)</f>
        <v>0</v>
      </c>
      <c r="BJ149" s="5" t="s">
        <v>41</v>
      </c>
      <c r="BK149" s="77">
        <f>ROUND($L$149*$K$149,3)</f>
        <v>0</v>
      </c>
      <c r="BL149" s="5" t="s">
        <v>89</v>
      </c>
      <c r="BM149" s="5" t="s">
        <v>190</v>
      </c>
    </row>
    <row r="150" spans="2:65" s="5" customFormat="1" ht="24" customHeight="1">
      <c r="B150" s="36"/>
      <c r="C150" s="96" t="s">
        <v>191</v>
      </c>
      <c r="D150" s="96" t="s">
        <v>84</v>
      </c>
      <c r="E150" s="97" t="s">
        <v>192</v>
      </c>
      <c r="F150" s="122" t="s">
        <v>193</v>
      </c>
      <c r="G150" s="112"/>
      <c r="H150" s="112"/>
      <c r="I150" s="112"/>
      <c r="J150" s="98" t="s">
        <v>88</v>
      </c>
      <c r="K150" s="82">
        <v>2095.732</v>
      </c>
      <c r="L150" s="111">
        <v>0</v>
      </c>
      <c r="M150" s="112"/>
      <c r="N150" s="121">
        <f>ROUND($L$150*$K$150,3)</f>
        <v>0</v>
      </c>
      <c r="O150" s="112"/>
      <c r="P150" s="112"/>
      <c r="Q150" s="112"/>
      <c r="R150" s="37"/>
      <c r="T150" s="83"/>
      <c r="U150" s="18" t="s">
        <v>24</v>
      </c>
      <c r="W150" s="99">
        <f>$V$150*$K$150</f>
        <v>0</v>
      </c>
      <c r="X150" s="99">
        <v>0</v>
      </c>
      <c r="Y150" s="99">
        <f>$X$150*$K$150</f>
        <v>0</v>
      </c>
      <c r="Z150" s="99">
        <v>0</v>
      </c>
      <c r="AA150" s="100">
        <f>$Z$150*$K$150</f>
        <v>0</v>
      </c>
      <c r="AR150" s="5" t="s">
        <v>89</v>
      </c>
      <c r="AT150" s="5" t="s">
        <v>84</v>
      </c>
      <c r="AU150" s="5" t="s">
        <v>41</v>
      </c>
      <c r="AY150" s="5" t="s">
        <v>87</v>
      </c>
      <c r="BE150" s="34">
        <f>IF($U$150="základná",$N$150,0)</f>
        <v>0</v>
      </c>
      <c r="BF150" s="34">
        <f>IF($U$150="znížená",$N$150,0)</f>
        <v>0</v>
      </c>
      <c r="BG150" s="34">
        <f>IF($U$150="zákl. prenesená",$N$150,0)</f>
        <v>0</v>
      </c>
      <c r="BH150" s="34">
        <f>IF($U$150="zníž. prenesená",$N$150,0)</f>
        <v>0</v>
      </c>
      <c r="BI150" s="34">
        <f>IF($U$150="nulová",$N$150,0)</f>
        <v>0</v>
      </c>
      <c r="BJ150" s="5" t="s">
        <v>41</v>
      </c>
      <c r="BK150" s="77">
        <f>ROUND($L$150*$K$150,3)</f>
        <v>0</v>
      </c>
      <c r="BL150" s="5" t="s">
        <v>89</v>
      </c>
      <c r="BM150" s="5" t="s">
        <v>194</v>
      </c>
    </row>
    <row r="151" spans="2:65" s="5" customFormat="1" ht="13.5" customHeight="1">
      <c r="B151" s="36"/>
      <c r="C151" s="96" t="s">
        <v>195</v>
      </c>
      <c r="D151" s="96" t="s">
        <v>84</v>
      </c>
      <c r="E151" s="97" t="s">
        <v>196</v>
      </c>
      <c r="F151" s="122" t="s">
        <v>197</v>
      </c>
      <c r="G151" s="112"/>
      <c r="H151" s="112"/>
      <c r="I151" s="112"/>
      <c r="J151" s="98" t="s">
        <v>88</v>
      </c>
      <c r="K151" s="82">
        <v>1047.866</v>
      </c>
      <c r="L151" s="111">
        <v>0</v>
      </c>
      <c r="M151" s="112"/>
      <c r="N151" s="121">
        <f>ROUND($L$151*$K$151,3)</f>
        <v>0</v>
      </c>
      <c r="O151" s="112"/>
      <c r="P151" s="112"/>
      <c r="Q151" s="112"/>
      <c r="R151" s="37"/>
      <c r="T151" s="83"/>
      <c r="U151" s="18" t="s">
        <v>24</v>
      </c>
      <c r="W151" s="99">
        <f>$V$151*$K$151</f>
        <v>0</v>
      </c>
      <c r="X151" s="99">
        <v>0</v>
      </c>
      <c r="Y151" s="99">
        <f>$X$151*$K$151</f>
        <v>0</v>
      </c>
      <c r="Z151" s="99">
        <v>0</v>
      </c>
      <c r="AA151" s="100">
        <f>$Z$151*$K$151</f>
        <v>0</v>
      </c>
      <c r="AR151" s="5" t="s">
        <v>89</v>
      </c>
      <c r="AT151" s="5" t="s">
        <v>84</v>
      </c>
      <c r="AU151" s="5" t="s">
        <v>41</v>
      </c>
      <c r="AY151" s="5" t="s">
        <v>87</v>
      </c>
      <c r="BE151" s="34">
        <f>IF($U$151="základná",$N$151,0)</f>
        <v>0</v>
      </c>
      <c r="BF151" s="34">
        <f>IF($U$151="znížená",$N$151,0)</f>
        <v>0</v>
      </c>
      <c r="BG151" s="34">
        <f>IF($U$151="zákl. prenesená",$N$151,0)</f>
        <v>0</v>
      </c>
      <c r="BH151" s="34">
        <f>IF($U$151="zníž. prenesená",$N$151,0)</f>
        <v>0</v>
      </c>
      <c r="BI151" s="34">
        <f>IF($U$151="nulová",$N$151,0)</f>
        <v>0</v>
      </c>
      <c r="BJ151" s="5" t="s">
        <v>41</v>
      </c>
      <c r="BK151" s="77">
        <f>ROUND($L$151*$K$151,3)</f>
        <v>0</v>
      </c>
      <c r="BL151" s="5" t="s">
        <v>89</v>
      </c>
      <c r="BM151" s="5" t="s">
        <v>198</v>
      </c>
    </row>
    <row r="152" spans="2:65" s="5" customFormat="1" ht="24" customHeight="1">
      <c r="B152" s="36"/>
      <c r="C152" s="96" t="s">
        <v>199</v>
      </c>
      <c r="D152" s="96" t="s">
        <v>84</v>
      </c>
      <c r="E152" s="97" t="s">
        <v>200</v>
      </c>
      <c r="F152" s="122" t="s">
        <v>201</v>
      </c>
      <c r="G152" s="112"/>
      <c r="H152" s="112"/>
      <c r="I152" s="112"/>
      <c r="J152" s="98" t="s">
        <v>88</v>
      </c>
      <c r="K152" s="82">
        <v>2.5</v>
      </c>
      <c r="L152" s="111">
        <v>0</v>
      </c>
      <c r="M152" s="112"/>
      <c r="N152" s="121">
        <f>ROUND($L$152*$K$152,3)</f>
        <v>0</v>
      </c>
      <c r="O152" s="112"/>
      <c r="P152" s="112"/>
      <c r="Q152" s="112"/>
      <c r="R152" s="37"/>
      <c r="T152" s="83"/>
      <c r="U152" s="18" t="s">
        <v>24</v>
      </c>
      <c r="W152" s="99">
        <f>$V$152*$K$152</f>
        <v>0</v>
      </c>
      <c r="X152" s="99">
        <v>0</v>
      </c>
      <c r="Y152" s="99">
        <f>$X$152*$K$152</f>
        <v>0</v>
      </c>
      <c r="Z152" s="99">
        <v>0</v>
      </c>
      <c r="AA152" s="100">
        <f>$Z$152*$K$152</f>
        <v>0</v>
      </c>
      <c r="AR152" s="5" t="s">
        <v>89</v>
      </c>
      <c r="AT152" s="5" t="s">
        <v>84</v>
      </c>
      <c r="AU152" s="5" t="s">
        <v>41</v>
      </c>
      <c r="AY152" s="5" t="s">
        <v>87</v>
      </c>
      <c r="BE152" s="34">
        <f>IF($U$152="základná",$N$152,0)</f>
        <v>0</v>
      </c>
      <c r="BF152" s="34">
        <f>IF($U$152="znížená",$N$152,0)</f>
        <v>0</v>
      </c>
      <c r="BG152" s="34">
        <f>IF($U$152="zákl. prenesená",$N$152,0)</f>
        <v>0</v>
      </c>
      <c r="BH152" s="34">
        <f>IF($U$152="zníž. prenesená",$N$152,0)</f>
        <v>0</v>
      </c>
      <c r="BI152" s="34">
        <f>IF($U$152="nulová",$N$152,0)</f>
        <v>0</v>
      </c>
      <c r="BJ152" s="5" t="s">
        <v>41</v>
      </c>
      <c r="BK152" s="77">
        <f>ROUND($L$152*$K$152,3)</f>
        <v>0</v>
      </c>
      <c r="BL152" s="5" t="s">
        <v>89</v>
      </c>
      <c r="BM152" s="5" t="s">
        <v>202</v>
      </c>
    </row>
    <row r="153" spans="2:65" s="5" customFormat="1" ht="13.5" customHeight="1">
      <c r="B153" s="36"/>
      <c r="C153" s="96" t="s">
        <v>203</v>
      </c>
      <c r="D153" s="96" t="s">
        <v>84</v>
      </c>
      <c r="E153" s="97" t="s">
        <v>204</v>
      </c>
      <c r="F153" s="122" t="s">
        <v>205</v>
      </c>
      <c r="G153" s="112"/>
      <c r="H153" s="112"/>
      <c r="I153" s="112"/>
      <c r="J153" s="98" t="s">
        <v>88</v>
      </c>
      <c r="K153" s="82">
        <v>198.537</v>
      </c>
      <c r="L153" s="111">
        <v>0</v>
      </c>
      <c r="M153" s="112"/>
      <c r="N153" s="121">
        <f>ROUND($L$153*$K$153,3)</f>
        <v>0</v>
      </c>
      <c r="O153" s="112"/>
      <c r="P153" s="112"/>
      <c r="Q153" s="112"/>
      <c r="R153" s="37"/>
      <c r="T153" s="83"/>
      <c r="U153" s="18" t="s">
        <v>24</v>
      </c>
      <c r="W153" s="99">
        <f>$V$153*$K$153</f>
        <v>0</v>
      </c>
      <c r="X153" s="99">
        <v>0</v>
      </c>
      <c r="Y153" s="99">
        <f>$X$153*$K$153</f>
        <v>0</v>
      </c>
      <c r="Z153" s="99">
        <v>0</v>
      </c>
      <c r="AA153" s="100">
        <f>$Z$153*$K$153</f>
        <v>0</v>
      </c>
      <c r="AR153" s="5" t="s">
        <v>89</v>
      </c>
      <c r="AT153" s="5" t="s">
        <v>84</v>
      </c>
      <c r="AU153" s="5" t="s">
        <v>41</v>
      </c>
      <c r="AY153" s="5" t="s">
        <v>87</v>
      </c>
      <c r="BE153" s="34">
        <f>IF($U$153="základná",$N$153,0)</f>
        <v>0</v>
      </c>
      <c r="BF153" s="34">
        <f>IF($U$153="znížená",$N$153,0)</f>
        <v>0</v>
      </c>
      <c r="BG153" s="34">
        <f>IF($U$153="zákl. prenesená",$N$153,0)</f>
        <v>0</v>
      </c>
      <c r="BH153" s="34">
        <f>IF($U$153="zníž. prenesená",$N$153,0)</f>
        <v>0</v>
      </c>
      <c r="BI153" s="34">
        <f>IF($U$153="nulová",$N$153,0)</f>
        <v>0</v>
      </c>
      <c r="BJ153" s="5" t="s">
        <v>41</v>
      </c>
      <c r="BK153" s="77">
        <f>ROUND($L$153*$K$153,3)</f>
        <v>0</v>
      </c>
      <c r="BL153" s="5" t="s">
        <v>89</v>
      </c>
      <c r="BM153" s="5" t="s">
        <v>206</v>
      </c>
    </row>
    <row r="154" spans="2:65" s="5" customFormat="1" ht="13.5" customHeight="1">
      <c r="B154" s="36"/>
      <c r="C154" s="96" t="s">
        <v>207</v>
      </c>
      <c r="D154" s="96" t="s">
        <v>84</v>
      </c>
      <c r="E154" s="97" t="s">
        <v>208</v>
      </c>
      <c r="F154" s="122" t="s">
        <v>209</v>
      </c>
      <c r="G154" s="112"/>
      <c r="H154" s="112"/>
      <c r="I154" s="112"/>
      <c r="J154" s="98" t="s">
        <v>88</v>
      </c>
      <c r="K154" s="82">
        <v>99.269</v>
      </c>
      <c r="L154" s="111">
        <v>0</v>
      </c>
      <c r="M154" s="112"/>
      <c r="N154" s="121">
        <f>ROUND($L$154*$K$154,3)</f>
        <v>0</v>
      </c>
      <c r="O154" s="112"/>
      <c r="P154" s="112"/>
      <c r="Q154" s="112"/>
      <c r="R154" s="37"/>
      <c r="T154" s="83"/>
      <c r="U154" s="18" t="s">
        <v>24</v>
      </c>
      <c r="W154" s="99">
        <f>$V$154*$K$154</f>
        <v>0</v>
      </c>
      <c r="X154" s="99">
        <v>0</v>
      </c>
      <c r="Y154" s="99">
        <f>$X$154*$K$154</f>
        <v>0</v>
      </c>
      <c r="Z154" s="99">
        <v>0</v>
      </c>
      <c r="AA154" s="100">
        <f>$Z$154*$K$154</f>
        <v>0</v>
      </c>
      <c r="AR154" s="5" t="s">
        <v>89</v>
      </c>
      <c r="AT154" s="5" t="s">
        <v>84</v>
      </c>
      <c r="AU154" s="5" t="s">
        <v>41</v>
      </c>
      <c r="AY154" s="5" t="s">
        <v>87</v>
      </c>
      <c r="BE154" s="34">
        <f>IF($U$154="základná",$N$154,0)</f>
        <v>0</v>
      </c>
      <c r="BF154" s="34">
        <f>IF($U$154="znížená",$N$154,0)</f>
        <v>0</v>
      </c>
      <c r="BG154" s="34">
        <f>IF($U$154="zákl. prenesená",$N$154,0)</f>
        <v>0</v>
      </c>
      <c r="BH154" s="34">
        <f>IF($U$154="zníž. prenesená",$N$154,0)</f>
        <v>0</v>
      </c>
      <c r="BI154" s="34">
        <f>IF($U$154="nulová",$N$154,0)</f>
        <v>0</v>
      </c>
      <c r="BJ154" s="5" t="s">
        <v>41</v>
      </c>
      <c r="BK154" s="77">
        <f>ROUND($L$154*$K$154,3)</f>
        <v>0</v>
      </c>
      <c r="BL154" s="5" t="s">
        <v>89</v>
      </c>
      <c r="BM154" s="5" t="s">
        <v>210</v>
      </c>
    </row>
    <row r="155" spans="2:65" s="5" customFormat="1" ht="34.5" customHeight="1">
      <c r="B155" s="36"/>
      <c r="C155" s="96" t="s">
        <v>211</v>
      </c>
      <c r="D155" s="96" t="s">
        <v>84</v>
      </c>
      <c r="E155" s="97" t="s">
        <v>212</v>
      </c>
      <c r="F155" s="122" t="s">
        <v>213</v>
      </c>
      <c r="G155" s="112"/>
      <c r="H155" s="112"/>
      <c r="I155" s="112"/>
      <c r="J155" s="98" t="s">
        <v>110</v>
      </c>
      <c r="K155" s="82">
        <v>0</v>
      </c>
      <c r="L155" s="111">
        <v>0</v>
      </c>
      <c r="M155" s="112"/>
      <c r="N155" s="121">
        <f>ROUND($L$155*$K$155,3)</f>
        <v>0</v>
      </c>
      <c r="O155" s="112"/>
      <c r="P155" s="112"/>
      <c r="Q155" s="112"/>
      <c r="R155" s="37"/>
      <c r="T155" s="83"/>
      <c r="U155" s="18" t="s">
        <v>24</v>
      </c>
      <c r="W155" s="99">
        <f>$V$155*$K$155</f>
        <v>0</v>
      </c>
      <c r="X155" s="99">
        <v>0.00332</v>
      </c>
      <c r="Y155" s="99">
        <f>$X$155*$K$155</f>
        <v>0</v>
      </c>
      <c r="Z155" s="99">
        <v>0</v>
      </c>
      <c r="AA155" s="100">
        <f>$Z$155*$K$155</f>
        <v>0</v>
      </c>
      <c r="AR155" s="5" t="s">
        <v>89</v>
      </c>
      <c r="AT155" s="5" t="s">
        <v>84</v>
      </c>
      <c r="AU155" s="5" t="s">
        <v>41</v>
      </c>
      <c r="AY155" s="5" t="s">
        <v>87</v>
      </c>
      <c r="BE155" s="34">
        <f>IF($U$155="základná",$N$155,0)</f>
        <v>0</v>
      </c>
      <c r="BF155" s="34">
        <f>IF($U$155="znížená",$N$155,0)</f>
        <v>0</v>
      </c>
      <c r="BG155" s="34">
        <f>IF($U$155="zákl. prenesená",$N$155,0)</f>
        <v>0</v>
      </c>
      <c r="BH155" s="34">
        <f>IF($U$155="zníž. prenesená",$N$155,0)</f>
        <v>0</v>
      </c>
      <c r="BI155" s="34">
        <f>IF($U$155="nulová",$N$155,0)</f>
        <v>0</v>
      </c>
      <c r="BJ155" s="5" t="s">
        <v>41</v>
      </c>
      <c r="BK155" s="77">
        <f>ROUND($L$155*$K$155,3)</f>
        <v>0</v>
      </c>
      <c r="BL155" s="5" t="s">
        <v>89</v>
      </c>
      <c r="BM155" s="5" t="s">
        <v>214</v>
      </c>
    </row>
    <row r="156" spans="2:65" s="5" customFormat="1" ht="24" customHeight="1">
      <c r="B156" s="36"/>
      <c r="C156" s="96" t="s">
        <v>215</v>
      </c>
      <c r="D156" s="96" t="s">
        <v>84</v>
      </c>
      <c r="E156" s="97" t="s">
        <v>216</v>
      </c>
      <c r="F156" s="122" t="s">
        <v>217</v>
      </c>
      <c r="G156" s="112"/>
      <c r="H156" s="112"/>
      <c r="I156" s="112"/>
      <c r="J156" s="98" t="s">
        <v>110</v>
      </c>
      <c r="K156" s="82">
        <v>0</v>
      </c>
      <c r="L156" s="111">
        <v>0</v>
      </c>
      <c r="M156" s="112"/>
      <c r="N156" s="121">
        <f>ROUND($L$156*$K$156,3)</f>
        <v>0</v>
      </c>
      <c r="O156" s="112"/>
      <c r="P156" s="112"/>
      <c r="Q156" s="112"/>
      <c r="R156" s="37"/>
      <c r="T156" s="83"/>
      <c r="U156" s="18" t="s">
        <v>24</v>
      </c>
      <c r="W156" s="99">
        <f>$V$156*$K$156</f>
        <v>0</v>
      </c>
      <c r="X156" s="99">
        <v>0.01752</v>
      </c>
      <c r="Y156" s="99">
        <f>$X$156*$K$156</f>
        <v>0</v>
      </c>
      <c r="Z156" s="99">
        <v>0</v>
      </c>
      <c r="AA156" s="100">
        <f>$Z$156*$K$156</f>
        <v>0</v>
      </c>
      <c r="AR156" s="5" t="s">
        <v>89</v>
      </c>
      <c r="AT156" s="5" t="s">
        <v>84</v>
      </c>
      <c r="AU156" s="5" t="s">
        <v>41</v>
      </c>
      <c r="AY156" s="5" t="s">
        <v>87</v>
      </c>
      <c r="BE156" s="34">
        <f>IF($U$156="základná",$N$156,0)</f>
        <v>0</v>
      </c>
      <c r="BF156" s="34">
        <f>IF($U$156="znížená",$N$156,0)</f>
        <v>0</v>
      </c>
      <c r="BG156" s="34">
        <f>IF($U$156="zákl. prenesená",$N$156,0)</f>
        <v>0</v>
      </c>
      <c r="BH156" s="34">
        <f>IF($U$156="zníž. prenesená",$N$156,0)</f>
        <v>0</v>
      </c>
      <c r="BI156" s="34">
        <f>IF($U$156="nulová",$N$156,0)</f>
        <v>0</v>
      </c>
      <c r="BJ156" s="5" t="s">
        <v>41</v>
      </c>
      <c r="BK156" s="77">
        <f>ROUND($L$156*$K$156,3)</f>
        <v>0</v>
      </c>
      <c r="BL156" s="5" t="s">
        <v>89</v>
      </c>
      <c r="BM156" s="5" t="s">
        <v>218</v>
      </c>
    </row>
    <row r="157" spans="2:65" s="5" customFormat="1" ht="24" customHeight="1">
      <c r="B157" s="36"/>
      <c r="C157" s="96" t="s">
        <v>219</v>
      </c>
      <c r="D157" s="96" t="s">
        <v>84</v>
      </c>
      <c r="E157" s="97" t="s">
        <v>220</v>
      </c>
      <c r="F157" s="122" t="s">
        <v>221</v>
      </c>
      <c r="G157" s="112"/>
      <c r="H157" s="112"/>
      <c r="I157" s="112"/>
      <c r="J157" s="98" t="s">
        <v>103</v>
      </c>
      <c r="K157" s="82">
        <v>1281</v>
      </c>
      <c r="L157" s="111">
        <v>0</v>
      </c>
      <c r="M157" s="112"/>
      <c r="N157" s="121">
        <f>ROUND($L$157*$K$157,3)</f>
        <v>0</v>
      </c>
      <c r="O157" s="112"/>
      <c r="P157" s="112"/>
      <c r="Q157" s="112"/>
      <c r="R157" s="37"/>
      <c r="T157" s="83"/>
      <c r="U157" s="18" t="s">
        <v>24</v>
      </c>
      <c r="W157" s="99">
        <f>$V$157*$K$157</f>
        <v>0</v>
      </c>
      <c r="X157" s="99">
        <v>0.00097</v>
      </c>
      <c r="Y157" s="99">
        <f>$X$157*$K$157</f>
        <v>1.2425700000000002</v>
      </c>
      <c r="Z157" s="99">
        <v>0</v>
      </c>
      <c r="AA157" s="100">
        <f>$Z$157*$K$157</f>
        <v>0</v>
      </c>
      <c r="AR157" s="5" t="s">
        <v>89</v>
      </c>
      <c r="AT157" s="5" t="s">
        <v>84</v>
      </c>
      <c r="AU157" s="5" t="s">
        <v>41</v>
      </c>
      <c r="AY157" s="5" t="s">
        <v>87</v>
      </c>
      <c r="BE157" s="34">
        <f>IF($U$157="základná",$N$157,0)</f>
        <v>0</v>
      </c>
      <c r="BF157" s="34">
        <f>IF($U$157="znížená",$N$157,0)</f>
        <v>0</v>
      </c>
      <c r="BG157" s="34">
        <f>IF($U$157="zákl. prenesená",$N$157,0)</f>
        <v>0</v>
      </c>
      <c r="BH157" s="34">
        <f>IF($U$157="zníž. prenesená",$N$157,0)</f>
        <v>0</v>
      </c>
      <c r="BI157" s="34">
        <f>IF($U$157="nulová",$N$157,0)</f>
        <v>0</v>
      </c>
      <c r="BJ157" s="5" t="s">
        <v>41</v>
      </c>
      <c r="BK157" s="77">
        <f>ROUND($L$157*$K$157,3)</f>
        <v>0</v>
      </c>
      <c r="BL157" s="5" t="s">
        <v>89</v>
      </c>
      <c r="BM157" s="5" t="s">
        <v>222</v>
      </c>
    </row>
    <row r="158" spans="2:65" s="5" customFormat="1" ht="24" customHeight="1">
      <c r="B158" s="36"/>
      <c r="C158" s="96" t="s">
        <v>223</v>
      </c>
      <c r="D158" s="96" t="s">
        <v>84</v>
      </c>
      <c r="E158" s="97" t="s">
        <v>224</v>
      </c>
      <c r="F158" s="122" t="s">
        <v>225</v>
      </c>
      <c r="G158" s="112"/>
      <c r="H158" s="112"/>
      <c r="I158" s="112"/>
      <c r="J158" s="98" t="s">
        <v>103</v>
      </c>
      <c r="K158" s="82">
        <v>2861.13</v>
      </c>
      <c r="L158" s="111">
        <v>0</v>
      </c>
      <c r="M158" s="112"/>
      <c r="N158" s="121">
        <f>ROUND($L$158*$K$158,3)</f>
        <v>0</v>
      </c>
      <c r="O158" s="112"/>
      <c r="P158" s="112"/>
      <c r="Q158" s="112"/>
      <c r="R158" s="37"/>
      <c r="T158" s="83"/>
      <c r="U158" s="18" t="s">
        <v>24</v>
      </c>
      <c r="W158" s="99">
        <f>$V$158*$K$158</f>
        <v>0</v>
      </c>
      <c r="X158" s="99">
        <v>0.026164</v>
      </c>
      <c r="Y158" s="99">
        <f>$X$158*$K$158</f>
        <v>74.85860532</v>
      </c>
      <c r="Z158" s="99">
        <v>0</v>
      </c>
      <c r="AA158" s="100">
        <f>$Z$158*$K$158</f>
        <v>0</v>
      </c>
      <c r="AR158" s="5" t="s">
        <v>89</v>
      </c>
      <c r="AT158" s="5" t="s">
        <v>84</v>
      </c>
      <c r="AU158" s="5" t="s">
        <v>41</v>
      </c>
      <c r="AY158" s="5" t="s">
        <v>87</v>
      </c>
      <c r="BE158" s="34">
        <f>IF($U$158="základná",$N$158,0)</f>
        <v>0</v>
      </c>
      <c r="BF158" s="34">
        <f>IF($U$158="znížená",$N$158,0)</f>
        <v>0</v>
      </c>
      <c r="BG158" s="34">
        <f>IF($U$158="zákl. prenesená",$N$158,0)</f>
        <v>0</v>
      </c>
      <c r="BH158" s="34">
        <f>IF($U$158="zníž. prenesená",$N$158,0)</f>
        <v>0</v>
      </c>
      <c r="BI158" s="34">
        <f>IF($U$158="nulová",$N$158,0)</f>
        <v>0</v>
      </c>
      <c r="BJ158" s="5" t="s">
        <v>41</v>
      </c>
      <c r="BK158" s="77">
        <f>ROUND($L$158*$K$158,3)</f>
        <v>0</v>
      </c>
      <c r="BL158" s="5" t="s">
        <v>89</v>
      </c>
      <c r="BM158" s="5" t="s">
        <v>226</v>
      </c>
    </row>
    <row r="159" spans="2:65" s="5" customFormat="1" ht="24" customHeight="1">
      <c r="B159" s="36"/>
      <c r="C159" s="96" t="s">
        <v>227</v>
      </c>
      <c r="D159" s="96" t="s">
        <v>84</v>
      </c>
      <c r="E159" s="97" t="s">
        <v>228</v>
      </c>
      <c r="F159" s="122" t="s">
        <v>229</v>
      </c>
      <c r="G159" s="112"/>
      <c r="H159" s="112"/>
      <c r="I159" s="112"/>
      <c r="J159" s="98" t="s">
        <v>103</v>
      </c>
      <c r="K159" s="82">
        <v>1281</v>
      </c>
      <c r="L159" s="111">
        <v>0</v>
      </c>
      <c r="M159" s="112"/>
      <c r="N159" s="121">
        <f>ROUND($L$159*$K$159,3)</f>
        <v>0</v>
      </c>
      <c r="O159" s="112"/>
      <c r="P159" s="112"/>
      <c r="Q159" s="112"/>
      <c r="R159" s="37"/>
      <c r="T159" s="83"/>
      <c r="U159" s="18" t="s">
        <v>24</v>
      </c>
      <c r="W159" s="99">
        <f>$V$159*$K$159</f>
        <v>0</v>
      </c>
      <c r="X159" s="99">
        <v>0</v>
      </c>
      <c r="Y159" s="99">
        <f>$X$159*$K$159</f>
        <v>0</v>
      </c>
      <c r="Z159" s="99">
        <v>0</v>
      </c>
      <c r="AA159" s="100">
        <f>$Z$159*$K$159</f>
        <v>0</v>
      </c>
      <c r="AR159" s="5" t="s">
        <v>89</v>
      </c>
      <c r="AT159" s="5" t="s">
        <v>84</v>
      </c>
      <c r="AU159" s="5" t="s">
        <v>41</v>
      </c>
      <c r="AY159" s="5" t="s">
        <v>87</v>
      </c>
      <c r="BE159" s="34">
        <f>IF($U$159="základná",$N$159,0)</f>
        <v>0</v>
      </c>
      <c r="BF159" s="34">
        <f>IF($U$159="znížená",$N$159,0)</f>
        <v>0</v>
      </c>
      <c r="BG159" s="34">
        <f>IF($U$159="zákl. prenesená",$N$159,0)</f>
        <v>0</v>
      </c>
      <c r="BH159" s="34">
        <f>IF($U$159="zníž. prenesená",$N$159,0)</f>
        <v>0</v>
      </c>
      <c r="BI159" s="34">
        <f>IF($U$159="nulová",$N$159,0)</f>
        <v>0</v>
      </c>
      <c r="BJ159" s="5" t="s">
        <v>41</v>
      </c>
      <c r="BK159" s="77">
        <f>ROUND($L$159*$K$159,3)</f>
        <v>0</v>
      </c>
      <c r="BL159" s="5" t="s">
        <v>89</v>
      </c>
      <c r="BM159" s="5" t="s">
        <v>230</v>
      </c>
    </row>
    <row r="160" spans="2:65" s="5" customFormat="1" ht="24" customHeight="1">
      <c r="B160" s="36"/>
      <c r="C160" s="96" t="s">
        <v>231</v>
      </c>
      <c r="D160" s="96" t="s">
        <v>84</v>
      </c>
      <c r="E160" s="97" t="s">
        <v>232</v>
      </c>
      <c r="F160" s="122" t="s">
        <v>233</v>
      </c>
      <c r="G160" s="112"/>
      <c r="H160" s="112"/>
      <c r="I160" s="112"/>
      <c r="J160" s="98" t="s">
        <v>103</v>
      </c>
      <c r="K160" s="82">
        <v>2861.13</v>
      </c>
      <c r="L160" s="111">
        <v>0</v>
      </c>
      <c r="M160" s="112"/>
      <c r="N160" s="121">
        <f>ROUND($L$160*$K$160,3)</f>
        <v>0</v>
      </c>
      <c r="O160" s="112"/>
      <c r="P160" s="112"/>
      <c r="Q160" s="112"/>
      <c r="R160" s="37"/>
      <c r="T160" s="83"/>
      <c r="U160" s="18" t="s">
        <v>24</v>
      </c>
      <c r="W160" s="99">
        <f>$V$160*$K$160</f>
        <v>0</v>
      </c>
      <c r="X160" s="99">
        <v>0</v>
      </c>
      <c r="Y160" s="99">
        <f>$X$160*$K$160</f>
        <v>0</v>
      </c>
      <c r="Z160" s="99">
        <v>0</v>
      </c>
      <c r="AA160" s="100">
        <f>$Z$160*$K$160</f>
        <v>0</v>
      </c>
      <c r="AR160" s="5" t="s">
        <v>89</v>
      </c>
      <c r="AT160" s="5" t="s">
        <v>84</v>
      </c>
      <c r="AU160" s="5" t="s">
        <v>41</v>
      </c>
      <c r="AY160" s="5" t="s">
        <v>87</v>
      </c>
      <c r="BE160" s="34">
        <f>IF($U$160="základná",$N$160,0)</f>
        <v>0</v>
      </c>
      <c r="BF160" s="34">
        <f>IF($U$160="znížená",$N$160,0)</f>
        <v>0</v>
      </c>
      <c r="BG160" s="34">
        <f>IF($U$160="zákl. prenesená",$N$160,0)</f>
        <v>0</v>
      </c>
      <c r="BH160" s="34">
        <f>IF($U$160="zníž. prenesená",$N$160,0)</f>
        <v>0</v>
      </c>
      <c r="BI160" s="34">
        <f>IF($U$160="nulová",$N$160,0)</f>
        <v>0</v>
      </c>
      <c r="BJ160" s="5" t="s">
        <v>41</v>
      </c>
      <c r="BK160" s="77">
        <f>ROUND($L$160*$K$160,3)</f>
        <v>0</v>
      </c>
      <c r="BL160" s="5" t="s">
        <v>89</v>
      </c>
      <c r="BM160" s="5" t="s">
        <v>234</v>
      </c>
    </row>
    <row r="161" spans="2:65" s="5" customFormat="1" ht="24" customHeight="1">
      <c r="B161" s="36"/>
      <c r="C161" s="96" t="s">
        <v>235</v>
      </c>
      <c r="D161" s="96" t="s">
        <v>84</v>
      </c>
      <c r="E161" s="97" t="s">
        <v>236</v>
      </c>
      <c r="F161" s="122" t="s">
        <v>237</v>
      </c>
      <c r="G161" s="112"/>
      <c r="H161" s="112"/>
      <c r="I161" s="112"/>
      <c r="J161" s="98" t="s">
        <v>238</v>
      </c>
      <c r="K161" s="82">
        <v>114.713</v>
      </c>
      <c r="L161" s="111">
        <v>0</v>
      </c>
      <c r="M161" s="112"/>
      <c r="N161" s="121">
        <f>ROUND($L$161*$K$161,3)</f>
        <v>0</v>
      </c>
      <c r="O161" s="112"/>
      <c r="P161" s="112"/>
      <c r="Q161" s="112"/>
      <c r="R161" s="37"/>
      <c r="T161" s="83"/>
      <c r="U161" s="18" t="s">
        <v>24</v>
      </c>
      <c r="W161" s="99">
        <f>$V$161*$K$161</f>
        <v>0</v>
      </c>
      <c r="X161" s="99">
        <v>0</v>
      </c>
      <c r="Y161" s="99">
        <f>$X$161*$K$161</f>
        <v>0</v>
      </c>
      <c r="Z161" s="99">
        <v>0</v>
      </c>
      <c r="AA161" s="100">
        <f>$Z$161*$K$161</f>
        <v>0</v>
      </c>
      <c r="AR161" s="5" t="s">
        <v>89</v>
      </c>
      <c r="AT161" s="5" t="s">
        <v>84</v>
      </c>
      <c r="AU161" s="5" t="s">
        <v>41</v>
      </c>
      <c r="AY161" s="5" t="s">
        <v>87</v>
      </c>
      <c r="BE161" s="34">
        <f>IF($U$161="základná",$N$161,0)</f>
        <v>0</v>
      </c>
      <c r="BF161" s="34">
        <f>IF($U$161="znížená",$N$161,0)</f>
        <v>0</v>
      </c>
      <c r="BG161" s="34">
        <f>IF($U$161="zákl. prenesená",$N$161,0)</f>
        <v>0</v>
      </c>
      <c r="BH161" s="34">
        <f>IF($U$161="zníž. prenesená",$N$161,0)</f>
        <v>0</v>
      </c>
      <c r="BI161" s="34">
        <f>IF($U$161="nulová",$N$161,0)</f>
        <v>0</v>
      </c>
      <c r="BJ161" s="5" t="s">
        <v>41</v>
      </c>
      <c r="BK161" s="77">
        <f>ROUND($L$161*$K$161,3)</f>
        <v>0</v>
      </c>
      <c r="BL161" s="5" t="s">
        <v>89</v>
      </c>
      <c r="BM161" s="5" t="s">
        <v>239</v>
      </c>
    </row>
    <row r="162" spans="2:65" s="5" customFormat="1" ht="24" customHeight="1">
      <c r="B162" s="36"/>
      <c r="C162" s="96" t="s">
        <v>240</v>
      </c>
      <c r="D162" s="96" t="s">
        <v>84</v>
      </c>
      <c r="E162" s="97" t="s">
        <v>241</v>
      </c>
      <c r="F162" s="122" t="s">
        <v>242</v>
      </c>
      <c r="G162" s="112"/>
      <c r="H162" s="112"/>
      <c r="I162" s="112"/>
      <c r="J162" s="98" t="s">
        <v>88</v>
      </c>
      <c r="K162" s="82">
        <v>5.5</v>
      </c>
      <c r="L162" s="111">
        <v>0</v>
      </c>
      <c r="M162" s="112"/>
      <c r="N162" s="121">
        <f>ROUND($L$162*$K$162,3)</f>
        <v>0</v>
      </c>
      <c r="O162" s="112"/>
      <c r="P162" s="112"/>
      <c r="Q162" s="112"/>
      <c r="R162" s="37"/>
      <c r="T162" s="83"/>
      <c r="U162" s="18" t="s">
        <v>24</v>
      </c>
      <c r="W162" s="99">
        <f>$V$162*$K$162</f>
        <v>0</v>
      </c>
      <c r="X162" s="99">
        <v>0</v>
      </c>
      <c r="Y162" s="99">
        <f>$X$162*$K$162</f>
        <v>0</v>
      </c>
      <c r="Z162" s="99">
        <v>0</v>
      </c>
      <c r="AA162" s="100">
        <f>$Z$162*$K$162</f>
        <v>0</v>
      </c>
      <c r="AR162" s="5" t="s">
        <v>89</v>
      </c>
      <c r="AT162" s="5" t="s">
        <v>84</v>
      </c>
      <c r="AU162" s="5" t="s">
        <v>41</v>
      </c>
      <c r="AY162" s="5" t="s">
        <v>87</v>
      </c>
      <c r="BE162" s="34">
        <f>IF($U$162="základná",$N$162,0)</f>
        <v>0</v>
      </c>
      <c r="BF162" s="34">
        <f>IF($U$162="znížená",$N$162,0)</f>
        <v>0</v>
      </c>
      <c r="BG162" s="34">
        <f>IF($U$162="zákl. prenesená",$N$162,0)</f>
        <v>0</v>
      </c>
      <c r="BH162" s="34">
        <f>IF($U$162="zníž. prenesená",$N$162,0)</f>
        <v>0</v>
      </c>
      <c r="BI162" s="34">
        <f>IF($U$162="nulová",$N$162,0)</f>
        <v>0</v>
      </c>
      <c r="BJ162" s="5" t="s">
        <v>41</v>
      </c>
      <c r="BK162" s="77">
        <f>ROUND($L$162*$K$162,3)</f>
        <v>0</v>
      </c>
      <c r="BL162" s="5" t="s">
        <v>89</v>
      </c>
      <c r="BM162" s="5" t="s">
        <v>243</v>
      </c>
    </row>
    <row r="163" spans="2:65" s="5" customFormat="1" ht="24" customHeight="1">
      <c r="B163" s="36"/>
      <c r="C163" s="96" t="s">
        <v>244</v>
      </c>
      <c r="D163" s="96" t="s">
        <v>84</v>
      </c>
      <c r="E163" s="97" t="s">
        <v>245</v>
      </c>
      <c r="F163" s="122" t="s">
        <v>246</v>
      </c>
      <c r="G163" s="112"/>
      <c r="H163" s="112"/>
      <c r="I163" s="112"/>
      <c r="J163" s="98" t="s">
        <v>88</v>
      </c>
      <c r="K163" s="82">
        <v>1681.851</v>
      </c>
      <c r="L163" s="111">
        <v>0</v>
      </c>
      <c r="M163" s="112"/>
      <c r="N163" s="121">
        <f>ROUND($L$163*$K$163,3)</f>
        <v>0</v>
      </c>
      <c r="O163" s="112"/>
      <c r="P163" s="112"/>
      <c r="Q163" s="112"/>
      <c r="R163" s="37"/>
      <c r="T163" s="83"/>
      <c r="U163" s="18" t="s">
        <v>24</v>
      </c>
      <c r="W163" s="99">
        <f>$V$163*$K$163</f>
        <v>0</v>
      </c>
      <c r="X163" s="99">
        <v>0</v>
      </c>
      <c r="Y163" s="99">
        <f>$X$163*$K$163</f>
        <v>0</v>
      </c>
      <c r="Z163" s="99">
        <v>0</v>
      </c>
      <c r="AA163" s="100">
        <f>$Z$163*$K$163</f>
        <v>0</v>
      </c>
      <c r="AR163" s="5" t="s">
        <v>89</v>
      </c>
      <c r="AT163" s="5" t="s">
        <v>84</v>
      </c>
      <c r="AU163" s="5" t="s">
        <v>41</v>
      </c>
      <c r="AY163" s="5" t="s">
        <v>87</v>
      </c>
      <c r="BE163" s="34">
        <f>IF($U$163="základná",$N$163,0)</f>
        <v>0</v>
      </c>
      <c r="BF163" s="34">
        <f>IF($U$163="znížená",$N$163,0)</f>
        <v>0</v>
      </c>
      <c r="BG163" s="34">
        <f>IF($U$163="zákl. prenesená",$N$163,0)</f>
        <v>0</v>
      </c>
      <c r="BH163" s="34">
        <f>IF($U$163="zníž. prenesená",$N$163,0)</f>
        <v>0</v>
      </c>
      <c r="BI163" s="34">
        <f>IF($U$163="nulová",$N$163,0)</f>
        <v>0</v>
      </c>
      <c r="BJ163" s="5" t="s">
        <v>41</v>
      </c>
      <c r="BK163" s="77">
        <f>ROUND($L$163*$K$163,3)</f>
        <v>0</v>
      </c>
      <c r="BL163" s="5" t="s">
        <v>89</v>
      </c>
      <c r="BM163" s="5" t="s">
        <v>247</v>
      </c>
    </row>
    <row r="164" spans="2:65" s="5" customFormat="1" ht="24" customHeight="1">
      <c r="B164" s="36"/>
      <c r="C164" s="96" t="s">
        <v>248</v>
      </c>
      <c r="D164" s="96" t="s">
        <v>84</v>
      </c>
      <c r="E164" s="97" t="s">
        <v>249</v>
      </c>
      <c r="F164" s="122" t="s">
        <v>250</v>
      </c>
      <c r="G164" s="112"/>
      <c r="H164" s="112"/>
      <c r="I164" s="112"/>
      <c r="J164" s="98" t="s">
        <v>88</v>
      </c>
      <c r="K164" s="82">
        <v>642.606</v>
      </c>
      <c r="L164" s="111">
        <v>0</v>
      </c>
      <c r="M164" s="112"/>
      <c r="N164" s="121">
        <f>ROUND($L$164*$K$164,3)</f>
        <v>0</v>
      </c>
      <c r="O164" s="112"/>
      <c r="P164" s="112"/>
      <c r="Q164" s="112"/>
      <c r="R164" s="37"/>
      <c r="T164" s="83"/>
      <c r="U164" s="18" t="s">
        <v>24</v>
      </c>
      <c r="W164" s="99">
        <f>$V$164*$K$164</f>
        <v>0</v>
      </c>
      <c r="X164" s="99">
        <v>0</v>
      </c>
      <c r="Y164" s="99">
        <f>$X$164*$K$164</f>
        <v>0</v>
      </c>
      <c r="Z164" s="99">
        <v>0</v>
      </c>
      <c r="AA164" s="100">
        <f>$Z$164*$K$164</f>
        <v>0</v>
      </c>
      <c r="AR164" s="5" t="s">
        <v>89</v>
      </c>
      <c r="AT164" s="5" t="s">
        <v>84</v>
      </c>
      <c r="AU164" s="5" t="s">
        <v>41</v>
      </c>
      <c r="AY164" s="5" t="s">
        <v>87</v>
      </c>
      <c r="BE164" s="34">
        <f>IF($U$164="základná",$N$164,0)</f>
        <v>0</v>
      </c>
      <c r="BF164" s="34">
        <f>IF($U$164="znížená",$N$164,0)</f>
        <v>0</v>
      </c>
      <c r="BG164" s="34">
        <f>IF($U$164="zákl. prenesená",$N$164,0)</f>
        <v>0</v>
      </c>
      <c r="BH164" s="34">
        <f>IF($U$164="zníž. prenesená",$N$164,0)</f>
        <v>0</v>
      </c>
      <c r="BI164" s="34">
        <f>IF($U$164="nulová",$N$164,0)</f>
        <v>0</v>
      </c>
      <c r="BJ164" s="5" t="s">
        <v>41</v>
      </c>
      <c r="BK164" s="77">
        <f>ROUND($L$164*$K$164,3)</f>
        <v>0</v>
      </c>
      <c r="BL164" s="5" t="s">
        <v>89</v>
      </c>
      <c r="BM164" s="5" t="s">
        <v>251</v>
      </c>
    </row>
    <row r="165" spans="2:65" s="5" customFormat="1" ht="24" customHeight="1">
      <c r="B165" s="36"/>
      <c r="C165" s="96" t="s">
        <v>252</v>
      </c>
      <c r="D165" s="96" t="s">
        <v>84</v>
      </c>
      <c r="E165" s="97" t="s">
        <v>253</v>
      </c>
      <c r="F165" s="122" t="s">
        <v>254</v>
      </c>
      <c r="G165" s="112"/>
      <c r="H165" s="112"/>
      <c r="I165" s="112"/>
      <c r="J165" s="98" t="s">
        <v>88</v>
      </c>
      <c r="K165" s="82">
        <v>642.605</v>
      </c>
      <c r="L165" s="111">
        <v>0</v>
      </c>
      <c r="M165" s="112"/>
      <c r="N165" s="121">
        <f>ROUND($L$165*$K$165,3)</f>
        <v>0</v>
      </c>
      <c r="O165" s="112"/>
      <c r="P165" s="112"/>
      <c r="Q165" s="112"/>
      <c r="R165" s="37"/>
      <c r="T165" s="83"/>
      <c r="U165" s="18" t="s">
        <v>24</v>
      </c>
      <c r="W165" s="99">
        <f>$V$165*$K$165</f>
        <v>0</v>
      </c>
      <c r="X165" s="99">
        <v>0</v>
      </c>
      <c r="Y165" s="99">
        <f>$X$165*$K$165</f>
        <v>0</v>
      </c>
      <c r="Z165" s="99">
        <v>0</v>
      </c>
      <c r="AA165" s="100">
        <f>$Z$165*$K$165</f>
        <v>0</v>
      </c>
      <c r="AR165" s="5" t="s">
        <v>89</v>
      </c>
      <c r="AT165" s="5" t="s">
        <v>84</v>
      </c>
      <c r="AU165" s="5" t="s">
        <v>41</v>
      </c>
      <c r="AY165" s="5" t="s">
        <v>87</v>
      </c>
      <c r="BE165" s="34">
        <f>IF($U$165="základná",$N$165,0)</f>
        <v>0</v>
      </c>
      <c r="BF165" s="34">
        <f>IF($U$165="znížená",$N$165,0)</f>
        <v>0</v>
      </c>
      <c r="BG165" s="34">
        <f>IF($U$165="zákl. prenesená",$N$165,0)</f>
        <v>0</v>
      </c>
      <c r="BH165" s="34">
        <f>IF($U$165="zníž. prenesená",$N$165,0)</f>
        <v>0</v>
      </c>
      <c r="BI165" s="34">
        <f>IF($U$165="nulová",$N$165,0)</f>
        <v>0</v>
      </c>
      <c r="BJ165" s="5" t="s">
        <v>41</v>
      </c>
      <c r="BK165" s="77">
        <f>ROUND($L$165*$K$165,3)</f>
        <v>0</v>
      </c>
      <c r="BL165" s="5" t="s">
        <v>89</v>
      </c>
      <c r="BM165" s="5" t="s">
        <v>255</v>
      </c>
    </row>
    <row r="166" spans="2:65" s="5" customFormat="1" ht="24" customHeight="1">
      <c r="B166" s="36"/>
      <c r="C166" s="96" t="s">
        <v>256</v>
      </c>
      <c r="D166" s="96" t="s">
        <v>84</v>
      </c>
      <c r="E166" s="97" t="s">
        <v>257</v>
      </c>
      <c r="F166" s="122" t="s">
        <v>258</v>
      </c>
      <c r="G166" s="112"/>
      <c r="H166" s="112"/>
      <c r="I166" s="112"/>
      <c r="J166" s="98" t="s">
        <v>113</v>
      </c>
      <c r="K166" s="82">
        <v>3</v>
      </c>
      <c r="L166" s="111">
        <v>0</v>
      </c>
      <c r="M166" s="112"/>
      <c r="N166" s="121">
        <f>ROUND($L$166*$K$166,3)</f>
        <v>0</v>
      </c>
      <c r="O166" s="112"/>
      <c r="P166" s="112"/>
      <c r="Q166" s="112"/>
      <c r="R166" s="37"/>
      <c r="T166" s="83"/>
      <c r="U166" s="18" t="s">
        <v>24</v>
      </c>
      <c r="W166" s="99">
        <f>$V$166*$K$166</f>
        <v>0</v>
      </c>
      <c r="X166" s="99">
        <v>0</v>
      </c>
      <c r="Y166" s="99">
        <f>$X$166*$K$166</f>
        <v>0</v>
      </c>
      <c r="Z166" s="99">
        <v>0</v>
      </c>
      <c r="AA166" s="100">
        <f>$Z$166*$K$166</f>
        <v>0</v>
      </c>
      <c r="AR166" s="5" t="s">
        <v>89</v>
      </c>
      <c r="AT166" s="5" t="s">
        <v>84</v>
      </c>
      <c r="AU166" s="5" t="s">
        <v>41</v>
      </c>
      <c r="AY166" s="5" t="s">
        <v>87</v>
      </c>
      <c r="BE166" s="34">
        <f>IF($U$166="základná",$N$166,0)</f>
        <v>0</v>
      </c>
      <c r="BF166" s="34">
        <f>IF($U$166="znížená",$N$166,0)</f>
        <v>0</v>
      </c>
      <c r="BG166" s="34">
        <f>IF($U$166="zákl. prenesená",$N$166,0)</f>
        <v>0</v>
      </c>
      <c r="BH166" s="34">
        <f>IF($U$166="zníž. prenesená",$N$166,0)</f>
        <v>0</v>
      </c>
      <c r="BI166" s="34">
        <f>IF($U$166="nulová",$N$166,0)</f>
        <v>0</v>
      </c>
      <c r="BJ166" s="5" t="s">
        <v>41</v>
      </c>
      <c r="BK166" s="77">
        <f>ROUND($L$166*$K$166,3)</f>
        <v>0</v>
      </c>
      <c r="BL166" s="5" t="s">
        <v>89</v>
      </c>
      <c r="BM166" s="5" t="s">
        <v>259</v>
      </c>
    </row>
    <row r="167" spans="2:65" s="5" customFormat="1" ht="24" customHeight="1">
      <c r="B167" s="36"/>
      <c r="C167" s="96" t="s">
        <v>260</v>
      </c>
      <c r="D167" s="96" t="s">
        <v>84</v>
      </c>
      <c r="E167" s="97" t="s">
        <v>261</v>
      </c>
      <c r="F167" s="122" t="s">
        <v>262</v>
      </c>
      <c r="G167" s="112"/>
      <c r="H167" s="112"/>
      <c r="I167" s="112"/>
      <c r="J167" s="98" t="s">
        <v>113</v>
      </c>
      <c r="K167" s="82">
        <v>3</v>
      </c>
      <c r="L167" s="111">
        <v>0</v>
      </c>
      <c r="M167" s="112"/>
      <c r="N167" s="121">
        <f>ROUND($L$167*$K$167,3)</f>
        <v>0</v>
      </c>
      <c r="O167" s="112"/>
      <c r="P167" s="112"/>
      <c r="Q167" s="112"/>
      <c r="R167" s="37"/>
      <c r="T167" s="83"/>
      <c r="U167" s="18" t="s">
        <v>24</v>
      </c>
      <c r="W167" s="99">
        <f>$V$167*$K$167</f>
        <v>0</v>
      </c>
      <c r="X167" s="99">
        <v>0</v>
      </c>
      <c r="Y167" s="99">
        <f>$X$167*$K$167</f>
        <v>0</v>
      </c>
      <c r="Z167" s="99">
        <v>0</v>
      </c>
      <c r="AA167" s="100">
        <f>$Z$167*$K$167</f>
        <v>0</v>
      </c>
      <c r="AR167" s="5" t="s">
        <v>89</v>
      </c>
      <c r="AT167" s="5" t="s">
        <v>84</v>
      </c>
      <c r="AU167" s="5" t="s">
        <v>41</v>
      </c>
      <c r="AY167" s="5" t="s">
        <v>87</v>
      </c>
      <c r="BE167" s="34">
        <f>IF($U$167="základná",$N$167,0)</f>
        <v>0</v>
      </c>
      <c r="BF167" s="34">
        <f>IF($U$167="znížená",$N$167,0)</f>
        <v>0</v>
      </c>
      <c r="BG167" s="34">
        <f>IF($U$167="zákl. prenesená",$N$167,0)</f>
        <v>0</v>
      </c>
      <c r="BH167" s="34">
        <f>IF($U$167="zníž. prenesená",$N$167,0)</f>
        <v>0</v>
      </c>
      <c r="BI167" s="34">
        <f>IF($U$167="nulová",$N$167,0)</f>
        <v>0</v>
      </c>
      <c r="BJ167" s="5" t="s">
        <v>41</v>
      </c>
      <c r="BK167" s="77">
        <f>ROUND($L$167*$K$167,3)</f>
        <v>0</v>
      </c>
      <c r="BL167" s="5" t="s">
        <v>89</v>
      </c>
      <c r="BM167" s="5" t="s">
        <v>263</v>
      </c>
    </row>
    <row r="168" spans="2:65" s="5" customFormat="1" ht="24" customHeight="1">
      <c r="B168" s="36"/>
      <c r="C168" s="96" t="s">
        <v>264</v>
      </c>
      <c r="D168" s="96" t="s">
        <v>84</v>
      </c>
      <c r="E168" s="97" t="s">
        <v>265</v>
      </c>
      <c r="F168" s="122" t="s">
        <v>266</v>
      </c>
      <c r="G168" s="112"/>
      <c r="H168" s="112"/>
      <c r="I168" s="112"/>
      <c r="J168" s="98" t="s">
        <v>113</v>
      </c>
      <c r="K168" s="82">
        <v>3</v>
      </c>
      <c r="L168" s="111">
        <v>0</v>
      </c>
      <c r="M168" s="112"/>
      <c r="N168" s="121">
        <f>ROUND($L$168*$K$168,3)</f>
        <v>0</v>
      </c>
      <c r="O168" s="112"/>
      <c r="P168" s="112"/>
      <c r="Q168" s="112"/>
      <c r="R168" s="37"/>
      <c r="T168" s="83"/>
      <c r="U168" s="18" t="s">
        <v>24</v>
      </c>
      <c r="W168" s="99">
        <f>$V$168*$K$168</f>
        <v>0</v>
      </c>
      <c r="X168" s="99">
        <v>0</v>
      </c>
      <c r="Y168" s="99">
        <f>$X$168*$K$168</f>
        <v>0</v>
      </c>
      <c r="Z168" s="99">
        <v>0</v>
      </c>
      <c r="AA168" s="100">
        <f>$Z$168*$K$168</f>
        <v>0</v>
      </c>
      <c r="AR168" s="5" t="s">
        <v>89</v>
      </c>
      <c r="AT168" s="5" t="s">
        <v>84</v>
      </c>
      <c r="AU168" s="5" t="s">
        <v>41</v>
      </c>
      <c r="AY168" s="5" t="s">
        <v>87</v>
      </c>
      <c r="BE168" s="34">
        <f>IF($U$168="základná",$N$168,0)</f>
        <v>0</v>
      </c>
      <c r="BF168" s="34">
        <f>IF($U$168="znížená",$N$168,0)</f>
        <v>0</v>
      </c>
      <c r="BG168" s="34">
        <f>IF($U$168="zákl. prenesená",$N$168,0)</f>
        <v>0</v>
      </c>
      <c r="BH168" s="34">
        <f>IF($U$168="zníž. prenesená",$N$168,0)</f>
        <v>0</v>
      </c>
      <c r="BI168" s="34">
        <f>IF($U$168="nulová",$N$168,0)</f>
        <v>0</v>
      </c>
      <c r="BJ168" s="5" t="s">
        <v>41</v>
      </c>
      <c r="BK168" s="77">
        <f>ROUND($L$168*$K$168,3)</f>
        <v>0</v>
      </c>
      <c r="BL168" s="5" t="s">
        <v>89</v>
      </c>
      <c r="BM168" s="5" t="s">
        <v>267</v>
      </c>
    </row>
    <row r="169" spans="2:65" s="5" customFormat="1" ht="24" customHeight="1">
      <c r="B169" s="36"/>
      <c r="C169" s="96" t="s">
        <v>268</v>
      </c>
      <c r="D169" s="96" t="s">
        <v>84</v>
      </c>
      <c r="E169" s="97" t="s">
        <v>269</v>
      </c>
      <c r="F169" s="122" t="s">
        <v>270</v>
      </c>
      <c r="G169" s="112"/>
      <c r="H169" s="112"/>
      <c r="I169" s="112"/>
      <c r="J169" s="98" t="s">
        <v>88</v>
      </c>
      <c r="K169" s="82">
        <v>642.606</v>
      </c>
      <c r="L169" s="111">
        <v>0</v>
      </c>
      <c r="M169" s="112"/>
      <c r="N169" s="121">
        <f>ROUND($L$169*$K$169,3)</f>
        <v>0</v>
      </c>
      <c r="O169" s="112"/>
      <c r="P169" s="112"/>
      <c r="Q169" s="112"/>
      <c r="R169" s="37"/>
      <c r="T169" s="83"/>
      <c r="U169" s="18" t="s">
        <v>24</v>
      </c>
      <c r="W169" s="99">
        <f>$V$169*$K$169</f>
        <v>0</v>
      </c>
      <c r="X169" s="99">
        <v>0</v>
      </c>
      <c r="Y169" s="99">
        <f>$X$169*$K$169</f>
        <v>0</v>
      </c>
      <c r="Z169" s="99">
        <v>0</v>
      </c>
      <c r="AA169" s="100">
        <f>$Z$169*$K$169</f>
        <v>0</v>
      </c>
      <c r="AR169" s="5" t="s">
        <v>89</v>
      </c>
      <c r="AT169" s="5" t="s">
        <v>84</v>
      </c>
      <c r="AU169" s="5" t="s">
        <v>41</v>
      </c>
      <c r="AY169" s="5" t="s">
        <v>87</v>
      </c>
      <c r="BE169" s="34">
        <f>IF($U$169="základná",$N$169,0)</f>
        <v>0</v>
      </c>
      <c r="BF169" s="34">
        <f>IF($U$169="znížená",$N$169,0)</f>
        <v>0</v>
      </c>
      <c r="BG169" s="34">
        <f>IF($U$169="zákl. prenesená",$N$169,0)</f>
        <v>0</v>
      </c>
      <c r="BH169" s="34">
        <f>IF($U$169="zníž. prenesená",$N$169,0)</f>
        <v>0</v>
      </c>
      <c r="BI169" s="34">
        <f>IF($U$169="nulová",$N$169,0)</f>
        <v>0</v>
      </c>
      <c r="BJ169" s="5" t="s">
        <v>41</v>
      </c>
      <c r="BK169" s="77">
        <f>ROUND($L$169*$K$169,3)</f>
        <v>0</v>
      </c>
      <c r="BL169" s="5" t="s">
        <v>89</v>
      </c>
      <c r="BM169" s="5" t="s">
        <v>271</v>
      </c>
    </row>
    <row r="170" spans="2:65" s="5" customFormat="1" ht="24" customHeight="1">
      <c r="B170" s="36"/>
      <c r="C170" s="96" t="s">
        <v>272</v>
      </c>
      <c r="D170" s="96" t="s">
        <v>84</v>
      </c>
      <c r="E170" s="97" t="s">
        <v>93</v>
      </c>
      <c r="F170" s="122" t="s">
        <v>273</v>
      </c>
      <c r="G170" s="112"/>
      <c r="H170" s="112"/>
      <c r="I170" s="112"/>
      <c r="J170" s="98" t="s">
        <v>88</v>
      </c>
      <c r="K170" s="82">
        <v>1681.851</v>
      </c>
      <c r="L170" s="111">
        <v>0</v>
      </c>
      <c r="M170" s="112"/>
      <c r="N170" s="121">
        <f>ROUND($L$170*$K$170,3)</f>
        <v>0</v>
      </c>
      <c r="O170" s="112"/>
      <c r="P170" s="112"/>
      <c r="Q170" s="112"/>
      <c r="R170" s="37"/>
      <c r="T170" s="83"/>
      <c r="U170" s="18" t="s">
        <v>24</v>
      </c>
      <c r="W170" s="99">
        <f>$V$170*$K$170</f>
        <v>0</v>
      </c>
      <c r="X170" s="99">
        <v>0</v>
      </c>
      <c r="Y170" s="99">
        <f>$X$170*$K$170</f>
        <v>0</v>
      </c>
      <c r="Z170" s="99">
        <v>0</v>
      </c>
      <c r="AA170" s="100">
        <f>$Z$170*$K$170</f>
        <v>0</v>
      </c>
      <c r="AR170" s="5" t="s">
        <v>89</v>
      </c>
      <c r="AT170" s="5" t="s">
        <v>84</v>
      </c>
      <c r="AU170" s="5" t="s">
        <v>41</v>
      </c>
      <c r="AY170" s="5" t="s">
        <v>87</v>
      </c>
      <c r="BE170" s="34">
        <f>IF($U$170="základná",$N$170,0)</f>
        <v>0</v>
      </c>
      <c r="BF170" s="34">
        <f>IF($U$170="znížená",$N$170,0)</f>
        <v>0</v>
      </c>
      <c r="BG170" s="34">
        <f>IF($U$170="zákl. prenesená",$N$170,0)</f>
        <v>0</v>
      </c>
      <c r="BH170" s="34">
        <f>IF($U$170="zníž. prenesená",$N$170,0)</f>
        <v>0</v>
      </c>
      <c r="BI170" s="34">
        <f>IF($U$170="nulová",$N$170,0)</f>
        <v>0</v>
      </c>
      <c r="BJ170" s="5" t="s">
        <v>41</v>
      </c>
      <c r="BK170" s="77">
        <f>ROUND($L$170*$K$170,3)</f>
        <v>0</v>
      </c>
      <c r="BL170" s="5" t="s">
        <v>89</v>
      </c>
      <c r="BM170" s="5" t="s">
        <v>274</v>
      </c>
    </row>
    <row r="171" spans="2:65" s="5" customFormat="1" ht="13.5" customHeight="1">
      <c r="B171" s="36"/>
      <c r="C171" s="96" t="s">
        <v>275</v>
      </c>
      <c r="D171" s="96" t="s">
        <v>84</v>
      </c>
      <c r="E171" s="97" t="s">
        <v>276</v>
      </c>
      <c r="F171" s="122" t="s">
        <v>277</v>
      </c>
      <c r="G171" s="112"/>
      <c r="H171" s="112"/>
      <c r="I171" s="112"/>
      <c r="J171" s="98" t="s">
        <v>88</v>
      </c>
      <c r="K171" s="82">
        <v>642.605</v>
      </c>
      <c r="L171" s="111">
        <v>0</v>
      </c>
      <c r="M171" s="112"/>
      <c r="N171" s="121">
        <f>ROUND($L$171*$K$171,3)</f>
        <v>0</v>
      </c>
      <c r="O171" s="112"/>
      <c r="P171" s="112"/>
      <c r="Q171" s="112"/>
      <c r="R171" s="37"/>
      <c r="T171" s="83"/>
      <c r="U171" s="18" t="s">
        <v>24</v>
      </c>
      <c r="W171" s="99">
        <f>$V$171*$K$171</f>
        <v>0</v>
      </c>
      <c r="X171" s="99">
        <v>0</v>
      </c>
      <c r="Y171" s="99">
        <f>$X$171*$K$171</f>
        <v>0</v>
      </c>
      <c r="Z171" s="99">
        <v>0</v>
      </c>
      <c r="AA171" s="100">
        <f>$Z$171*$K$171</f>
        <v>0</v>
      </c>
      <c r="AR171" s="5" t="s">
        <v>89</v>
      </c>
      <c r="AT171" s="5" t="s">
        <v>84</v>
      </c>
      <c r="AU171" s="5" t="s">
        <v>41</v>
      </c>
      <c r="AY171" s="5" t="s">
        <v>87</v>
      </c>
      <c r="BE171" s="34">
        <f>IF($U$171="základná",$N$171,0)</f>
        <v>0</v>
      </c>
      <c r="BF171" s="34">
        <f>IF($U$171="znížená",$N$171,0)</f>
        <v>0</v>
      </c>
      <c r="BG171" s="34">
        <f>IF($U$171="zákl. prenesená",$N$171,0)</f>
        <v>0</v>
      </c>
      <c r="BH171" s="34">
        <f>IF($U$171="zníž. prenesená",$N$171,0)</f>
        <v>0</v>
      </c>
      <c r="BI171" s="34">
        <f>IF($U$171="nulová",$N$171,0)</f>
        <v>0</v>
      </c>
      <c r="BJ171" s="5" t="s">
        <v>41</v>
      </c>
      <c r="BK171" s="77">
        <f>ROUND($L$171*$K$171,3)</f>
        <v>0</v>
      </c>
      <c r="BL171" s="5" t="s">
        <v>89</v>
      </c>
      <c r="BM171" s="5" t="s">
        <v>278</v>
      </c>
    </row>
    <row r="172" spans="2:65" s="5" customFormat="1" ht="24" customHeight="1">
      <c r="B172" s="36"/>
      <c r="C172" s="96" t="s">
        <v>279</v>
      </c>
      <c r="D172" s="96" t="s">
        <v>84</v>
      </c>
      <c r="E172" s="97" t="s">
        <v>280</v>
      </c>
      <c r="F172" s="122" t="s">
        <v>281</v>
      </c>
      <c r="G172" s="112"/>
      <c r="H172" s="112"/>
      <c r="I172" s="112"/>
      <c r="J172" s="98" t="s">
        <v>88</v>
      </c>
      <c r="K172" s="82">
        <v>1681.851</v>
      </c>
      <c r="L172" s="111">
        <v>0</v>
      </c>
      <c r="M172" s="112"/>
      <c r="N172" s="121">
        <f>ROUND($L$172*$K$172,3)</f>
        <v>0</v>
      </c>
      <c r="O172" s="112"/>
      <c r="P172" s="112"/>
      <c r="Q172" s="112"/>
      <c r="R172" s="37"/>
      <c r="T172" s="83"/>
      <c r="U172" s="18" t="s">
        <v>24</v>
      </c>
      <c r="W172" s="99">
        <f>$V$172*$K$172</f>
        <v>0</v>
      </c>
      <c r="X172" s="99">
        <v>0</v>
      </c>
      <c r="Y172" s="99">
        <f>$X$172*$K$172</f>
        <v>0</v>
      </c>
      <c r="Z172" s="99">
        <v>0</v>
      </c>
      <c r="AA172" s="100">
        <f>$Z$172*$K$172</f>
        <v>0</v>
      </c>
      <c r="AR172" s="5" t="s">
        <v>89</v>
      </c>
      <c r="AT172" s="5" t="s">
        <v>84</v>
      </c>
      <c r="AU172" s="5" t="s">
        <v>41</v>
      </c>
      <c r="AY172" s="5" t="s">
        <v>87</v>
      </c>
      <c r="BE172" s="34">
        <f>IF($U$172="základná",$N$172,0)</f>
        <v>0</v>
      </c>
      <c r="BF172" s="34">
        <f>IF($U$172="znížená",$N$172,0)</f>
        <v>0</v>
      </c>
      <c r="BG172" s="34">
        <f>IF($U$172="zákl. prenesená",$N$172,0)</f>
        <v>0</v>
      </c>
      <c r="BH172" s="34">
        <f>IF($U$172="zníž. prenesená",$N$172,0)</f>
        <v>0</v>
      </c>
      <c r="BI172" s="34">
        <f>IF($U$172="nulová",$N$172,0)</f>
        <v>0</v>
      </c>
      <c r="BJ172" s="5" t="s">
        <v>41</v>
      </c>
      <c r="BK172" s="77">
        <f>ROUND($L$172*$K$172,3)</f>
        <v>0</v>
      </c>
      <c r="BL172" s="5" t="s">
        <v>89</v>
      </c>
      <c r="BM172" s="5" t="s">
        <v>282</v>
      </c>
    </row>
    <row r="173" spans="2:65" s="5" customFormat="1" ht="24" customHeight="1">
      <c r="B173" s="36"/>
      <c r="C173" s="96" t="s">
        <v>283</v>
      </c>
      <c r="D173" s="96" t="s">
        <v>84</v>
      </c>
      <c r="E173" s="97" t="s">
        <v>284</v>
      </c>
      <c r="F173" s="122" t="s">
        <v>285</v>
      </c>
      <c r="G173" s="112"/>
      <c r="H173" s="112"/>
      <c r="I173" s="112"/>
      <c r="J173" s="98" t="s">
        <v>88</v>
      </c>
      <c r="K173" s="82">
        <v>435.166</v>
      </c>
      <c r="L173" s="111">
        <v>0</v>
      </c>
      <c r="M173" s="112"/>
      <c r="N173" s="121">
        <f>ROUND($L$173*$K$173,3)</f>
        <v>0</v>
      </c>
      <c r="O173" s="112"/>
      <c r="P173" s="112"/>
      <c r="Q173" s="112"/>
      <c r="R173" s="37"/>
      <c r="T173" s="83"/>
      <c r="U173" s="18" t="s">
        <v>24</v>
      </c>
      <c r="W173" s="99">
        <f>$V$173*$K$173</f>
        <v>0</v>
      </c>
      <c r="X173" s="99">
        <v>0</v>
      </c>
      <c r="Y173" s="99">
        <f>$X$173*$K$173</f>
        <v>0</v>
      </c>
      <c r="Z173" s="99">
        <v>0</v>
      </c>
      <c r="AA173" s="100">
        <f>$Z$173*$K$173</f>
        <v>0</v>
      </c>
      <c r="AR173" s="5" t="s">
        <v>89</v>
      </c>
      <c r="AT173" s="5" t="s">
        <v>84</v>
      </c>
      <c r="AU173" s="5" t="s">
        <v>41</v>
      </c>
      <c r="AY173" s="5" t="s">
        <v>87</v>
      </c>
      <c r="BE173" s="34">
        <f>IF($U$173="základná",$N$173,0)</f>
        <v>0</v>
      </c>
      <c r="BF173" s="34">
        <f>IF($U$173="znížená",$N$173,0)</f>
        <v>0</v>
      </c>
      <c r="BG173" s="34">
        <f>IF($U$173="zákl. prenesená",$N$173,0)</f>
        <v>0</v>
      </c>
      <c r="BH173" s="34">
        <f>IF($U$173="zníž. prenesená",$N$173,0)</f>
        <v>0</v>
      </c>
      <c r="BI173" s="34">
        <f>IF($U$173="nulová",$N$173,0)</f>
        <v>0</v>
      </c>
      <c r="BJ173" s="5" t="s">
        <v>41</v>
      </c>
      <c r="BK173" s="77">
        <f>ROUND($L$173*$K$173,3)</f>
        <v>0</v>
      </c>
      <c r="BL173" s="5" t="s">
        <v>89</v>
      </c>
      <c r="BM173" s="5" t="s">
        <v>286</v>
      </c>
    </row>
    <row r="174" spans="2:65" s="5" customFormat="1" ht="13.5" customHeight="1">
      <c r="B174" s="36"/>
      <c r="C174" s="101" t="s">
        <v>287</v>
      </c>
      <c r="D174" s="101" t="s">
        <v>97</v>
      </c>
      <c r="E174" s="102" t="s">
        <v>288</v>
      </c>
      <c r="F174" s="118" t="s">
        <v>289</v>
      </c>
      <c r="G174" s="119"/>
      <c r="H174" s="119"/>
      <c r="I174" s="119"/>
      <c r="J174" s="103" t="s">
        <v>88</v>
      </c>
      <c r="K174" s="104">
        <v>435.166</v>
      </c>
      <c r="L174" s="120">
        <v>0</v>
      </c>
      <c r="M174" s="119"/>
      <c r="N174" s="125">
        <f>ROUND($L$174*$K$174,3)</f>
        <v>0</v>
      </c>
      <c r="O174" s="112"/>
      <c r="P174" s="112"/>
      <c r="Q174" s="112"/>
      <c r="R174" s="37"/>
      <c r="T174" s="83"/>
      <c r="U174" s="18" t="s">
        <v>24</v>
      </c>
      <c r="W174" s="99">
        <f>$V$174*$K$174</f>
        <v>0</v>
      </c>
      <c r="X174" s="99">
        <v>1.89077</v>
      </c>
      <c r="Y174" s="99">
        <f>$X$174*$K$174</f>
        <v>822.7988178200001</v>
      </c>
      <c r="Z174" s="99">
        <v>0</v>
      </c>
      <c r="AA174" s="100">
        <f>$Z$174*$K$174</f>
        <v>0</v>
      </c>
      <c r="AR174" s="5" t="s">
        <v>94</v>
      </c>
      <c r="AT174" s="5" t="s">
        <v>97</v>
      </c>
      <c r="AU174" s="5" t="s">
        <v>41</v>
      </c>
      <c r="AY174" s="5" t="s">
        <v>87</v>
      </c>
      <c r="BE174" s="34">
        <f>IF($U$174="základná",$N$174,0)</f>
        <v>0</v>
      </c>
      <c r="BF174" s="34">
        <f>IF($U$174="znížená",$N$174,0)</f>
        <v>0</v>
      </c>
      <c r="BG174" s="34">
        <f>IF($U$174="zákl. prenesená",$N$174,0)</f>
        <v>0</v>
      </c>
      <c r="BH174" s="34">
        <f>IF($U$174="zníž. prenesená",$N$174,0)</f>
        <v>0</v>
      </c>
      <c r="BI174" s="34">
        <f>IF($U$174="nulová",$N$174,0)</f>
        <v>0</v>
      </c>
      <c r="BJ174" s="5" t="s">
        <v>41</v>
      </c>
      <c r="BK174" s="77">
        <f>ROUND($L$174*$K$174,3)</f>
        <v>0</v>
      </c>
      <c r="BL174" s="5" t="s">
        <v>89</v>
      </c>
      <c r="BM174" s="5" t="s">
        <v>290</v>
      </c>
    </row>
    <row r="175" spans="2:65" s="5" customFormat="1" ht="24" customHeight="1">
      <c r="B175" s="36"/>
      <c r="C175" s="96" t="s">
        <v>291</v>
      </c>
      <c r="D175" s="96" t="s">
        <v>84</v>
      </c>
      <c r="E175" s="97" t="s">
        <v>292</v>
      </c>
      <c r="F175" s="122" t="s">
        <v>293</v>
      </c>
      <c r="G175" s="112"/>
      <c r="H175" s="112"/>
      <c r="I175" s="112"/>
      <c r="J175" s="98" t="s">
        <v>103</v>
      </c>
      <c r="K175" s="82">
        <v>906.375</v>
      </c>
      <c r="L175" s="111">
        <v>0</v>
      </c>
      <c r="M175" s="112"/>
      <c r="N175" s="121">
        <f>ROUND($L$175*$K$175,3)</f>
        <v>0</v>
      </c>
      <c r="O175" s="112"/>
      <c r="P175" s="112"/>
      <c r="Q175" s="112"/>
      <c r="R175" s="37"/>
      <c r="T175" s="83"/>
      <c r="U175" s="18" t="s">
        <v>24</v>
      </c>
      <c r="W175" s="99">
        <f>$V$175*$K$175</f>
        <v>0</v>
      </c>
      <c r="X175" s="99">
        <v>0</v>
      </c>
      <c r="Y175" s="99">
        <f>$X$175*$K$175</f>
        <v>0</v>
      </c>
      <c r="Z175" s="99">
        <v>0</v>
      </c>
      <c r="AA175" s="100">
        <f>$Z$175*$K$175</f>
        <v>0</v>
      </c>
      <c r="AR175" s="5" t="s">
        <v>89</v>
      </c>
      <c r="AT175" s="5" t="s">
        <v>84</v>
      </c>
      <c r="AU175" s="5" t="s">
        <v>41</v>
      </c>
      <c r="AY175" s="5" t="s">
        <v>87</v>
      </c>
      <c r="BE175" s="34">
        <f>IF($U$175="základná",$N$175,0)</f>
        <v>0</v>
      </c>
      <c r="BF175" s="34">
        <f>IF($U$175="znížená",$N$175,0)</f>
        <v>0</v>
      </c>
      <c r="BG175" s="34">
        <f>IF($U$175="zákl. prenesená",$N$175,0)</f>
        <v>0</v>
      </c>
      <c r="BH175" s="34">
        <f>IF($U$175="zníž. prenesená",$N$175,0)</f>
        <v>0</v>
      </c>
      <c r="BI175" s="34">
        <f>IF($U$175="nulová",$N$175,0)</f>
        <v>0</v>
      </c>
      <c r="BJ175" s="5" t="s">
        <v>41</v>
      </c>
      <c r="BK175" s="77">
        <f>ROUND($L$175*$K$175,3)</f>
        <v>0</v>
      </c>
      <c r="BL175" s="5" t="s">
        <v>89</v>
      </c>
      <c r="BM175" s="5" t="s">
        <v>294</v>
      </c>
    </row>
    <row r="176" spans="2:65" s="5" customFormat="1" ht="24" customHeight="1">
      <c r="B176" s="36"/>
      <c r="C176" s="96" t="s">
        <v>295</v>
      </c>
      <c r="D176" s="96" t="s">
        <v>84</v>
      </c>
      <c r="E176" s="97" t="s">
        <v>296</v>
      </c>
      <c r="F176" s="122" t="s">
        <v>297</v>
      </c>
      <c r="G176" s="112"/>
      <c r="H176" s="112"/>
      <c r="I176" s="112"/>
      <c r="J176" s="98" t="s">
        <v>103</v>
      </c>
      <c r="K176" s="82">
        <v>900</v>
      </c>
      <c r="L176" s="111">
        <v>0</v>
      </c>
      <c r="M176" s="112"/>
      <c r="N176" s="121">
        <f>ROUND($L$176*$K$176,3)</f>
        <v>0</v>
      </c>
      <c r="O176" s="112"/>
      <c r="P176" s="112"/>
      <c r="Q176" s="112"/>
      <c r="R176" s="37"/>
      <c r="T176" s="83"/>
      <c r="U176" s="18" t="s">
        <v>24</v>
      </c>
      <c r="W176" s="99">
        <f>$V$176*$K$176</f>
        <v>0</v>
      </c>
      <c r="X176" s="99">
        <v>0</v>
      </c>
      <c r="Y176" s="99">
        <f>$X$176*$K$176</f>
        <v>0</v>
      </c>
      <c r="Z176" s="99">
        <v>0</v>
      </c>
      <c r="AA176" s="100">
        <f>$Z$176*$K$176</f>
        <v>0</v>
      </c>
      <c r="AR176" s="5" t="s">
        <v>89</v>
      </c>
      <c r="AT176" s="5" t="s">
        <v>84</v>
      </c>
      <c r="AU176" s="5" t="s">
        <v>41</v>
      </c>
      <c r="AY176" s="5" t="s">
        <v>87</v>
      </c>
      <c r="BE176" s="34">
        <f>IF($U$176="základná",$N$176,0)</f>
        <v>0</v>
      </c>
      <c r="BF176" s="34">
        <f>IF($U$176="znížená",$N$176,0)</f>
        <v>0</v>
      </c>
      <c r="BG176" s="34">
        <f>IF($U$176="zákl. prenesená",$N$176,0)</f>
        <v>0</v>
      </c>
      <c r="BH176" s="34">
        <f>IF($U$176="zníž. prenesená",$N$176,0)</f>
        <v>0</v>
      </c>
      <c r="BI176" s="34">
        <f>IF($U$176="nulová",$N$176,0)</f>
        <v>0</v>
      </c>
      <c r="BJ176" s="5" t="s">
        <v>41</v>
      </c>
      <c r="BK176" s="77">
        <f>ROUND($L$176*$K$176,3)</f>
        <v>0</v>
      </c>
      <c r="BL176" s="5" t="s">
        <v>89</v>
      </c>
      <c r="BM176" s="5" t="s">
        <v>298</v>
      </c>
    </row>
    <row r="177" spans="2:65" s="5" customFormat="1" ht="24" customHeight="1">
      <c r="B177" s="36"/>
      <c r="C177" s="96" t="s">
        <v>299</v>
      </c>
      <c r="D177" s="96" t="s">
        <v>84</v>
      </c>
      <c r="E177" s="97" t="s">
        <v>300</v>
      </c>
      <c r="F177" s="122" t="s">
        <v>301</v>
      </c>
      <c r="G177" s="112"/>
      <c r="H177" s="112"/>
      <c r="I177" s="112"/>
      <c r="J177" s="98" t="s">
        <v>103</v>
      </c>
      <c r="K177" s="82">
        <v>900</v>
      </c>
      <c r="L177" s="111">
        <v>0</v>
      </c>
      <c r="M177" s="112"/>
      <c r="N177" s="121">
        <f>ROUND($L$177*$K$177,3)</f>
        <v>0</v>
      </c>
      <c r="O177" s="112"/>
      <c r="P177" s="112"/>
      <c r="Q177" s="112"/>
      <c r="R177" s="37"/>
      <c r="T177" s="83"/>
      <c r="U177" s="18" t="s">
        <v>24</v>
      </c>
      <c r="W177" s="99">
        <f>$V$177*$K$177</f>
        <v>0</v>
      </c>
      <c r="X177" s="99">
        <v>0</v>
      </c>
      <c r="Y177" s="99">
        <f>$X$177*$K$177</f>
        <v>0</v>
      </c>
      <c r="Z177" s="99">
        <v>0</v>
      </c>
      <c r="AA177" s="100">
        <f>$Z$177*$K$177</f>
        <v>0</v>
      </c>
      <c r="AR177" s="5" t="s">
        <v>89</v>
      </c>
      <c r="AT177" s="5" t="s">
        <v>84</v>
      </c>
      <c r="AU177" s="5" t="s">
        <v>41</v>
      </c>
      <c r="AY177" s="5" t="s">
        <v>87</v>
      </c>
      <c r="BE177" s="34">
        <f>IF($U$177="základná",$N$177,0)</f>
        <v>0</v>
      </c>
      <c r="BF177" s="34">
        <f>IF($U$177="znížená",$N$177,0)</f>
        <v>0</v>
      </c>
      <c r="BG177" s="34">
        <f>IF($U$177="zákl. prenesená",$N$177,0)</f>
        <v>0</v>
      </c>
      <c r="BH177" s="34">
        <f>IF($U$177="zníž. prenesená",$N$177,0)</f>
        <v>0</v>
      </c>
      <c r="BI177" s="34">
        <f>IF($U$177="nulová",$N$177,0)</f>
        <v>0</v>
      </c>
      <c r="BJ177" s="5" t="s">
        <v>41</v>
      </c>
      <c r="BK177" s="77">
        <f>ROUND($L$177*$K$177,3)</f>
        <v>0</v>
      </c>
      <c r="BL177" s="5" t="s">
        <v>89</v>
      </c>
      <c r="BM177" s="5" t="s">
        <v>302</v>
      </c>
    </row>
    <row r="178" spans="2:65" s="5" customFormat="1" ht="13.5" customHeight="1">
      <c r="B178" s="36"/>
      <c r="C178" s="96" t="s">
        <v>303</v>
      </c>
      <c r="D178" s="96" t="s">
        <v>84</v>
      </c>
      <c r="E178" s="97" t="s">
        <v>108</v>
      </c>
      <c r="F178" s="122" t="s">
        <v>109</v>
      </c>
      <c r="G178" s="112"/>
      <c r="H178" s="112"/>
      <c r="I178" s="112"/>
      <c r="J178" s="98" t="s">
        <v>103</v>
      </c>
      <c r="K178" s="82">
        <v>689</v>
      </c>
      <c r="L178" s="111">
        <v>0</v>
      </c>
      <c r="M178" s="112"/>
      <c r="N178" s="121">
        <f>ROUND($L$178*$K$178,3)</f>
        <v>0</v>
      </c>
      <c r="O178" s="112"/>
      <c r="P178" s="112"/>
      <c r="Q178" s="112"/>
      <c r="R178" s="37"/>
      <c r="T178" s="83"/>
      <c r="U178" s="18" t="s">
        <v>24</v>
      </c>
      <c r="W178" s="99">
        <f>$V$178*$K$178</f>
        <v>0</v>
      </c>
      <c r="X178" s="99">
        <v>0</v>
      </c>
      <c r="Y178" s="99">
        <f>$X$178*$K$178</f>
        <v>0</v>
      </c>
      <c r="Z178" s="99">
        <v>0</v>
      </c>
      <c r="AA178" s="100">
        <f>$Z$178*$K$178</f>
        <v>0</v>
      </c>
      <c r="AR178" s="5" t="s">
        <v>89</v>
      </c>
      <c r="AT178" s="5" t="s">
        <v>84</v>
      </c>
      <c r="AU178" s="5" t="s">
        <v>41</v>
      </c>
      <c r="AY178" s="5" t="s">
        <v>87</v>
      </c>
      <c r="BE178" s="34">
        <f>IF($U$178="základná",$N$178,0)</f>
        <v>0</v>
      </c>
      <c r="BF178" s="34">
        <f>IF($U$178="znížená",$N$178,0)</f>
        <v>0</v>
      </c>
      <c r="BG178" s="34">
        <f>IF($U$178="zákl. prenesená",$N$178,0)</f>
        <v>0</v>
      </c>
      <c r="BH178" s="34">
        <f>IF($U$178="zníž. prenesená",$N$178,0)</f>
        <v>0</v>
      </c>
      <c r="BI178" s="34">
        <f>IF($U$178="nulová",$N$178,0)</f>
        <v>0</v>
      </c>
      <c r="BJ178" s="5" t="s">
        <v>41</v>
      </c>
      <c r="BK178" s="77">
        <f>ROUND($L$178*$K$178,3)</f>
        <v>0</v>
      </c>
      <c r="BL178" s="5" t="s">
        <v>89</v>
      </c>
      <c r="BM178" s="5" t="s">
        <v>304</v>
      </c>
    </row>
    <row r="179" spans="2:63" s="87" customFormat="1" ht="30" customHeight="1">
      <c r="B179" s="88"/>
      <c r="D179" s="95" t="s">
        <v>120</v>
      </c>
      <c r="E179" s="95"/>
      <c r="F179" s="95"/>
      <c r="G179" s="95"/>
      <c r="H179" s="95"/>
      <c r="I179" s="95"/>
      <c r="J179" s="95"/>
      <c r="K179" s="95"/>
      <c r="L179" s="95"/>
      <c r="M179" s="95"/>
      <c r="N179" s="116">
        <f>$BK$179</f>
        <v>0</v>
      </c>
      <c r="O179" s="117"/>
      <c r="P179" s="117"/>
      <c r="Q179" s="117"/>
      <c r="R179" s="90"/>
      <c r="T179" s="91"/>
      <c r="W179" s="92">
        <f>$W$180</f>
        <v>0</v>
      </c>
      <c r="Y179" s="92">
        <f>$Y$180</f>
        <v>0.6487499999999999</v>
      </c>
      <c r="AA179" s="93">
        <f>$AA$180</f>
        <v>0</v>
      </c>
      <c r="AR179" s="89" t="s">
        <v>40</v>
      </c>
      <c r="AT179" s="89" t="s">
        <v>38</v>
      </c>
      <c r="AU179" s="89" t="s">
        <v>40</v>
      </c>
      <c r="AY179" s="89" t="s">
        <v>87</v>
      </c>
      <c r="BK179" s="94">
        <f>$BK$180</f>
        <v>0</v>
      </c>
    </row>
    <row r="180" spans="2:65" s="5" customFormat="1" ht="34.5" customHeight="1">
      <c r="B180" s="36"/>
      <c r="C180" s="96" t="s">
        <v>305</v>
      </c>
      <c r="D180" s="96" t="s">
        <v>84</v>
      </c>
      <c r="E180" s="97" t="s">
        <v>306</v>
      </c>
      <c r="F180" s="122" t="s">
        <v>307</v>
      </c>
      <c r="G180" s="112"/>
      <c r="H180" s="112"/>
      <c r="I180" s="112"/>
      <c r="J180" s="98" t="s">
        <v>110</v>
      </c>
      <c r="K180" s="82">
        <v>15</v>
      </c>
      <c r="L180" s="111">
        <v>0</v>
      </c>
      <c r="M180" s="112"/>
      <c r="N180" s="121">
        <f>ROUND($L$180*$K$180,3)</f>
        <v>0</v>
      </c>
      <c r="O180" s="112"/>
      <c r="P180" s="112"/>
      <c r="Q180" s="112"/>
      <c r="R180" s="37"/>
      <c r="T180" s="83"/>
      <c r="U180" s="18" t="s">
        <v>24</v>
      </c>
      <c r="W180" s="99">
        <f>$V$180*$K$180</f>
        <v>0</v>
      </c>
      <c r="X180" s="99">
        <v>0.04325</v>
      </c>
      <c r="Y180" s="99">
        <f>$X$180*$K$180</f>
        <v>0.6487499999999999</v>
      </c>
      <c r="Z180" s="99">
        <v>0</v>
      </c>
      <c r="AA180" s="100">
        <f>$Z$180*$K$180</f>
        <v>0</v>
      </c>
      <c r="AR180" s="5" t="s">
        <v>89</v>
      </c>
      <c r="AT180" s="5" t="s">
        <v>84</v>
      </c>
      <c r="AU180" s="5" t="s">
        <v>41</v>
      </c>
      <c r="AY180" s="5" t="s">
        <v>87</v>
      </c>
      <c r="BE180" s="34">
        <f>IF($U$180="základná",$N$180,0)</f>
        <v>0</v>
      </c>
      <c r="BF180" s="34">
        <f>IF($U$180="znížená",$N$180,0)</f>
        <v>0</v>
      </c>
      <c r="BG180" s="34">
        <f>IF($U$180="zákl. prenesená",$N$180,0)</f>
        <v>0</v>
      </c>
      <c r="BH180" s="34">
        <f>IF($U$180="zníž. prenesená",$N$180,0)</f>
        <v>0</v>
      </c>
      <c r="BI180" s="34">
        <f>IF($U$180="nulová",$N$180,0)</f>
        <v>0</v>
      </c>
      <c r="BJ180" s="5" t="s">
        <v>41</v>
      </c>
      <c r="BK180" s="77">
        <f>ROUND($L$180*$K$180,3)</f>
        <v>0</v>
      </c>
      <c r="BL180" s="5" t="s">
        <v>89</v>
      </c>
      <c r="BM180" s="5" t="s">
        <v>308</v>
      </c>
    </row>
    <row r="181" spans="2:63" s="87" customFormat="1" ht="30" customHeight="1">
      <c r="B181" s="88"/>
      <c r="D181" s="95" t="s">
        <v>121</v>
      </c>
      <c r="E181" s="95"/>
      <c r="F181" s="95"/>
      <c r="G181" s="95"/>
      <c r="H181" s="95"/>
      <c r="I181" s="95"/>
      <c r="J181" s="95"/>
      <c r="K181" s="95"/>
      <c r="L181" s="95"/>
      <c r="M181" s="95"/>
      <c r="N181" s="116">
        <f>$BK$181</f>
        <v>0</v>
      </c>
      <c r="O181" s="117"/>
      <c r="P181" s="117"/>
      <c r="Q181" s="117"/>
      <c r="R181" s="90"/>
      <c r="T181" s="91"/>
      <c r="W181" s="92">
        <f>SUM($W$182:$W$185)</f>
        <v>0</v>
      </c>
      <c r="Y181" s="92">
        <f>SUM($Y$182:$Y$185)</f>
        <v>252.19716991</v>
      </c>
      <c r="AA181" s="93">
        <f>SUM($AA$182:$AA$185)</f>
        <v>0</v>
      </c>
      <c r="AR181" s="89" t="s">
        <v>40</v>
      </c>
      <c r="AT181" s="89" t="s">
        <v>38</v>
      </c>
      <c r="AU181" s="89" t="s">
        <v>40</v>
      </c>
      <c r="AY181" s="89" t="s">
        <v>87</v>
      </c>
      <c r="BK181" s="94">
        <f>SUM($BK$182:$BK$185)</f>
        <v>0</v>
      </c>
    </row>
    <row r="182" spans="2:65" s="5" customFormat="1" ht="34.5" customHeight="1">
      <c r="B182" s="36"/>
      <c r="C182" s="96" t="s">
        <v>309</v>
      </c>
      <c r="D182" s="96" t="s">
        <v>84</v>
      </c>
      <c r="E182" s="97" t="s">
        <v>310</v>
      </c>
      <c r="F182" s="122" t="s">
        <v>311</v>
      </c>
      <c r="G182" s="112"/>
      <c r="H182" s="112"/>
      <c r="I182" s="112"/>
      <c r="J182" s="98" t="s">
        <v>88</v>
      </c>
      <c r="K182" s="82">
        <v>130.883</v>
      </c>
      <c r="L182" s="111">
        <v>0</v>
      </c>
      <c r="M182" s="112"/>
      <c r="N182" s="121">
        <f>ROUND($L$182*$K$182,3)</f>
        <v>0</v>
      </c>
      <c r="O182" s="112"/>
      <c r="P182" s="112"/>
      <c r="Q182" s="112"/>
      <c r="R182" s="37"/>
      <c r="T182" s="83"/>
      <c r="U182" s="18" t="s">
        <v>24</v>
      </c>
      <c r="W182" s="99">
        <f>$V$182*$K$182</f>
        <v>0</v>
      </c>
      <c r="X182" s="99">
        <v>1.89077</v>
      </c>
      <c r="Y182" s="99">
        <f>$X$182*$K$182</f>
        <v>247.46964991000002</v>
      </c>
      <c r="Z182" s="99">
        <v>0</v>
      </c>
      <c r="AA182" s="100">
        <f>$Z$182*$K$182</f>
        <v>0</v>
      </c>
      <c r="AR182" s="5" t="s">
        <v>89</v>
      </c>
      <c r="AT182" s="5" t="s">
        <v>84</v>
      </c>
      <c r="AU182" s="5" t="s">
        <v>41</v>
      </c>
      <c r="AY182" s="5" t="s">
        <v>87</v>
      </c>
      <c r="BE182" s="34">
        <f>IF($U$182="základná",$N$182,0)</f>
        <v>0</v>
      </c>
      <c r="BF182" s="34">
        <f>IF($U$182="znížená",$N$182,0)</f>
        <v>0</v>
      </c>
      <c r="BG182" s="34">
        <f>IF($U$182="zákl. prenesená",$N$182,0)</f>
        <v>0</v>
      </c>
      <c r="BH182" s="34">
        <f>IF($U$182="zníž. prenesená",$N$182,0)</f>
        <v>0</v>
      </c>
      <c r="BI182" s="34">
        <f>IF($U$182="nulová",$N$182,0)</f>
        <v>0</v>
      </c>
      <c r="BJ182" s="5" t="s">
        <v>41</v>
      </c>
      <c r="BK182" s="77">
        <f>ROUND($L$182*$K$182,3)</f>
        <v>0</v>
      </c>
      <c r="BL182" s="5" t="s">
        <v>89</v>
      </c>
      <c r="BM182" s="5" t="s">
        <v>312</v>
      </c>
    </row>
    <row r="183" spans="2:65" s="5" customFormat="1" ht="24" customHeight="1">
      <c r="B183" s="36"/>
      <c r="C183" s="96" t="s">
        <v>313</v>
      </c>
      <c r="D183" s="96" t="s">
        <v>84</v>
      </c>
      <c r="E183" s="97" t="s">
        <v>314</v>
      </c>
      <c r="F183" s="122" t="s">
        <v>315</v>
      </c>
      <c r="G183" s="112"/>
      <c r="H183" s="112"/>
      <c r="I183" s="112"/>
      <c r="J183" s="98" t="s">
        <v>113</v>
      </c>
      <c r="K183" s="82">
        <v>14</v>
      </c>
      <c r="L183" s="111">
        <v>0</v>
      </c>
      <c r="M183" s="112"/>
      <c r="N183" s="121">
        <f>ROUND($L$183*$K$183,3)</f>
        <v>0</v>
      </c>
      <c r="O183" s="112"/>
      <c r="P183" s="112"/>
      <c r="Q183" s="112"/>
      <c r="R183" s="37"/>
      <c r="T183" s="83"/>
      <c r="U183" s="18" t="s">
        <v>24</v>
      </c>
      <c r="W183" s="99">
        <f>$V$183*$K$183</f>
        <v>0</v>
      </c>
      <c r="X183" s="99">
        <v>0.0066</v>
      </c>
      <c r="Y183" s="99">
        <f>$X$183*$K$183</f>
        <v>0.0924</v>
      </c>
      <c r="Z183" s="99">
        <v>0</v>
      </c>
      <c r="AA183" s="100">
        <f>$Z$183*$K$183</f>
        <v>0</v>
      </c>
      <c r="AR183" s="5" t="s">
        <v>89</v>
      </c>
      <c r="AT183" s="5" t="s">
        <v>84</v>
      </c>
      <c r="AU183" s="5" t="s">
        <v>41</v>
      </c>
      <c r="AY183" s="5" t="s">
        <v>87</v>
      </c>
      <c r="BE183" s="34">
        <f>IF($U$183="základná",$N$183,0)</f>
        <v>0</v>
      </c>
      <c r="BF183" s="34">
        <f>IF($U$183="znížená",$N$183,0)</f>
        <v>0</v>
      </c>
      <c r="BG183" s="34">
        <f>IF($U$183="zákl. prenesená",$N$183,0)</f>
        <v>0</v>
      </c>
      <c r="BH183" s="34">
        <f>IF($U$183="zníž. prenesená",$N$183,0)</f>
        <v>0</v>
      </c>
      <c r="BI183" s="34">
        <f>IF($U$183="nulová",$N$183,0)</f>
        <v>0</v>
      </c>
      <c r="BJ183" s="5" t="s">
        <v>41</v>
      </c>
      <c r="BK183" s="77">
        <f>ROUND($L$183*$K$183,3)</f>
        <v>0</v>
      </c>
      <c r="BL183" s="5" t="s">
        <v>89</v>
      </c>
      <c r="BM183" s="5" t="s">
        <v>316</v>
      </c>
    </row>
    <row r="184" spans="2:65" s="5" customFormat="1" ht="13.5" customHeight="1">
      <c r="B184" s="36"/>
      <c r="C184" s="101" t="s">
        <v>317</v>
      </c>
      <c r="D184" s="101" t="s">
        <v>97</v>
      </c>
      <c r="E184" s="102" t="s">
        <v>318</v>
      </c>
      <c r="F184" s="118" t="s">
        <v>319</v>
      </c>
      <c r="G184" s="119"/>
      <c r="H184" s="119"/>
      <c r="I184" s="119"/>
      <c r="J184" s="103" t="s">
        <v>113</v>
      </c>
      <c r="K184" s="104">
        <v>14.14</v>
      </c>
      <c r="L184" s="120">
        <v>0</v>
      </c>
      <c r="M184" s="119"/>
      <c r="N184" s="125">
        <f>ROUND($L$184*$K$184,3)</f>
        <v>0</v>
      </c>
      <c r="O184" s="112"/>
      <c r="P184" s="112"/>
      <c r="Q184" s="112"/>
      <c r="R184" s="37"/>
      <c r="T184" s="83"/>
      <c r="U184" s="18" t="s">
        <v>24</v>
      </c>
      <c r="W184" s="99">
        <f>$V$184*$K$184</f>
        <v>0</v>
      </c>
      <c r="X184" s="99">
        <v>0.164</v>
      </c>
      <c r="Y184" s="99">
        <f>$X$184*$K$184</f>
        <v>2.31896</v>
      </c>
      <c r="Z184" s="99">
        <v>0</v>
      </c>
      <c r="AA184" s="100">
        <f>$Z$184*$K$184</f>
        <v>0</v>
      </c>
      <c r="AR184" s="5" t="s">
        <v>94</v>
      </c>
      <c r="AT184" s="5" t="s">
        <v>97</v>
      </c>
      <c r="AU184" s="5" t="s">
        <v>41</v>
      </c>
      <c r="AY184" s="5" t="s">
        <v>87</v>
      </c>
      <c r="BE184" s="34">
        <f>IF($U$184="základná",$N$184,0)</f>
        <v>0</v>
      </c>
      <c r="BF184" s="34">
        <f>IF($U$184="znížená",$N$184,0)</f>
        <v>0</v>
      </c>
      <c r="BG184" s="34">
        <f>IF($U$184="zákl. prenesená",$N$184,0)</f>
        <v>0</v>
      </c>
      <c r="BH184" s="34">
        <f>IF($U$184="zníž. prenesená",$N$184,0)</f>
        <v>0</v>
      </c>
      <c r="BI184" s="34">
        <f>IF($U$184="nulová",$N$184,0)</f>
        <v>0</v>
      </c>
      <c r="BJ184" s="5" t="s">
        <v>41</v>
      </c>
      <c r="BK184" s="77">
        <f>ROUND($L$184*$K$184,3)</f>
        <v>0</v>
      </c>
      <c r="BL184" s="5" t="s">
        <v>89</v>
      </c>
      <c r="BM184" s="5" t="s">
        <v>320</v>
      </c>
    </row>
    <row r="185" spans="2:65" s="5" customFormat="1" ht="24" customHeight="1">
      <c r="B185" s="36"/>
      <c r="C185" s="96" t="s">
        <v>321</v>
      </c>
      <c r="D185" s="96" t="s">
        <v>84</v>
      </c>
      <c r="E185" s="97" t="s">
        <v>322</v>
      </c>
      <c r="F185" s="122" t="s">
        <v>323</v>
      </c>
      <c r="G185" s="112"/>
      <c r="H185" s="112"/>
      <c r="I185" s="112"/>
      <c r="J185" s="98" t="s">
        <v>113</v>
      </c>
      <c r="K185" s="82">
        <v>14</v>
      </c>
      <c r="L185" s="111">
        <v>0</v>
      </c>
      <c r="M185" s="112"/>
      <c r="N185" s="121">
        <f>ROUND($L$185*$K$185,3)</f>
        <v>0</v>
      </c>
      <c r="O185" s="112"/>
      <c r="P185" s="112"/>
      <c r="Q185" s="112"/>
      <c r="R185" s="37"/>
      <c r="T185" s="83"/>
      <c r="U185" s="18" t="s">
        <v>24</v>
      </c>
      <c r="W185" s="99">
        <f>$V$185*$K$185</f>
        <v>0</v>
      </c>
      <c r="X185" s="99">
        <v>0.16544</v>
      </c>
      <c r="Y185" s="99">
        <f>$X$185*$K$185</f>
        <v>2.31616</v>
      </c>
      <c r="Z185" s="99">
        <v>0</v>
      </c>
      <c r="AA185" s="100">
        <f>$Z$185*$K$185</f>
        <v>0</v>
      </c>
      <c r="AR185" s="5" t="s">
        <v>89</v>
      </c>
      <c r="AT185" s="5" t="s">
        <v>84</v>
      </c>
      <c r="AU185" s="5" t="s">
        <v>41</v>
      </c>
      <c r="AY185" s="5" t="s">
        <v>87</v>
      </c>
      <c r="BE185" s="34">
        <f>IF($U$185="základná",$N$185,0)</f>
        <v>0</v>
      </c>
      <c r="BF185" s="34">
        <f>IF($U$185="znížená",$N$185,0)</f>
        <v>0</v>
      </c>
      <c r="BG185" s="34">
        <f>IF($U$185="zákl. prenesená",$N$185,0)</f>
        <v>0</v>
      </c>
      <c r="BH185" s="34">
        <f>IF($U$185="zníž. prenesená",$N$185,0)</f>
        <v>0</v>
      </c>
      <c r="BI185" s="34">
        <f>IF($U$185="nulová",$N$185,0)</f>
        <v>0</v>
      </c>
      <c r="BJ185" s="5" t="s">
        <v>41</v>
      </c>
      <c r="BK185" s="77">
        <f>ROUND($L$185*$K$185,3)</f>
        <v>0</v>
      </c>
      <c r="BL185" s="5" t="s">
        <v>89</v>
      </c>
      <c r="BM185" s="5" t="s">
        <v>324</v>
      </c>
    </row>
    <row r="186" spans="2:63" s="87" customFormat="1" ht="30" customHeight="1">
      <c r="B186" s="88"/>
      <c r="D186" s="95" t="s">
        <v>106</v>
      </c>
      <c r="E186" s="95"/>
      <c r="F186" s="95"/>
      <c r="G186" s="95"/>
      <c r="H186" s="95"/>
      <c r="I186" s="95"/>
      <c r="J186" s="95"/>
      <c r="K186" s="95"/>
      <c r="L186" s="95"/>
      <c r="M186" s="95"/>
      <c r="N186" s="116">
        <f>$BK$186</f>
        <v>0</v>
      </c>
      <c r="O186" s="117"/>
      <c r="P186" s="117"/>
      <c r="Q186" s="117"/>
      <c r="R186" s="90"/>
      <c r="T186" s="91"/>
      <c r="W186" s="92">
        <f>SUM($W$187:$W$198)</f>
        <v>0</v>
      </c>
      <c r="Y186" s="92">
        <f>SUM($Y$187:$Y$198)</f>
        <v>254.38610440000002</v>
      </c>
      <c r="AA186" s="93">
        <f>SUM($AA$187:$AA$198)</f>
        <v>0</v>
      </c>
      <c r="AR186" s="89" t="s">
        <v>40</v>
      </c>
      <c r="AT186" s="89" t="s">
        <v>38</v>
      </c>
      <c r="AU186" s="89" t="s">
        <v>40</v>
      </c>
      <c r="AY186" s="89" t="s">
        <v>87</v>
      </c>
      <c r="BK186" s="94">
        <f>SUM($BK$187:$BK$198)</f>
        <v>0</v>
      </c>
    </row>
    <row r="187" spans="2:65" s="5" customFormat="1" ht="24" customHeight="1">
      <c r="B187" s="36"/>
      <c r="C187" s="96" t="s">
        <v>325</v>
      </c>
      <c r="D187" s="96" t="s">
        <v>84</v>
      </c>
      <c r="E187" s="97" t="s">
        <v>326</v>
      </c>
      <c r="F187" s="122" t="s">
        <v>327</v>
      </c>
      <c r="G187" s="112"/>
      <c r="H187" s="112"/>
      <c r="I187" s="112"/>
      <c r="J187" s="98" t="s">
        <v>103</v>
      </c>
      <c r="K187" s="82">
        <v>13.75</v>
      </c>
      <c r="L187" s="111">
        <v>0</v>
      </c>
      <c r="M187" s="112"/>
      <c r="N187" s="121">
        <f>ROUND($L$187*$K$187,3)</f>
        <v>0</v>
      </c>
      <c r="O187" s="112"/>
      <c r="P187" s="112"/>
      <c r="Q187" s="112"/>
      <c r="R187" s="37"/>
      <c r="T187" s="83"/>
      <c r="U187" s="18" t="s">
        <v>24</v>
      </c>
      <c r="W187" s="99">
        <f>$V$187*$K$187</f>
        <v>0</v>
      </c>
      <c r="X187" s="99">
        <v>0.60104</v>
      </c>
      <c r="Y187" s="99">
        <f>$X$187*$K$187</f>
        <v>8.2643</v>
      </c>
      <c r="Z187" s="99">
        <v>0</v>
      </c>
      <c r="AA187" s="100">
        <f>$Z$187*$K$187</f>
        <v>0</v>
      </c>
      <c r="AR187" s="5" t="s">
        <v>89</v>
      </c>
      <c r="AT187" s="5" t="s">
        <v>84</v>
      </c>
      <c r="AU187" s="5" t="s">
        <v>41</v>
      </c>
      <c r="AY187" s="5" t="s">
        <v>87</v>
      </c>
      <c r="BE187" s="34">
        <f>IF($U$187="základná",$N$187,0)</f>
        <v>0</v>
      </c>
      <c r="BF187" s="34">
        <f>IF($U$187="znížená",$N$187,0)</f>
        <v>0</v>
      </c>
      <c r="BG187" s="34">
        <f>IF($U$187="zákl. prenesená",$N$187,0)</f>
        <v>0</v>
      </c>
      <c r="BH187" s="34">
        <f>IF($U$187="zníž. prenesená",$N$187,0)</f>
        <v>0</v>
      </c>
      <c r="BI187" s="34">
        <f>IF($U$187="nulová",$N$187,0)</f>
        <v>0</v>
      </c>
      <c r="BJ187" s="5" t="s">
        <v>41</v>
      </c>
      <c r="BK187" s="77">
        <f>ROUND($L$187*$K$187,3)</f>
        <v>0</v>
      </c>
      <c r="BL187" s="5" t="s">
        <v>89</v>
      </c>
      <c r="BM187" s="5" t="s">
        <v>328</v>
      </c>
    </row>
    <row r="188" spans="2:65" s="5" customFormat="1" ht="24" customHeight="1">
      <c r="B188" s="36"/>
      <c r="C188" s="96" t="s">
        <v>329</v>
      </c>
      <c r="D188" s="96" t="s">
        <v>84</v>
      </c>
      <c r="E188" s="97" t="s">
        <v>330</v>
      </c>
      <c r="F188" s="122" t="s">
        <v>331</v>
      </c>
      <c r="G188" s="112"/>
      <c r="H188" s="112"/>
      <c r="I188" s="112"/>
      <c r="J188" s="98" t="s">
        <v>103</v>
      </c>
      <c r="K188" s="82">
        <v>397.75</v>
      </c>
      <c r="L188" s="111">
        <v>0</v>
      </c>
      <c r="M188" s="112"/>
      <c r="N188" s="121">
        <f>ROUND($L$188*$K$188,3)</f>
        <v>0</v>
      </c>
      <c r="O188" s="112"/>
      <c r="P188" s="112"/>
      <c r="Q188" s="112"/>
      <c r="R188" s="37"/>
      <c r="T188" s="83"/>
      <c r="U188" s="18" t="s">
        <v>24</v>
      </c>
      <c r="W188" s="99">
        <f>$V$188*$K$188</f>
        <v>0</v>
      </c>
      <c r="X188" s="99">
        <v>0.27994</v>
      </c>
      <c r="Y188" s="99">
        <f>$X$188*$K$188</f>
        <v>111.346135</v>
      </c>
      <c r="Z188" s="99">
        <v>0</v>
      </c>
      <c r="AA188" s="100">
        <f>$Z$188*$K$188</f>
        <v>0</v>
      </c>
      <c r="AR188" s="5" t="s">
        <v>89</v>
      </c>
      <c r="AT188" s="5" t="s">
        <v>84</v>
      </c>
      <c r="AU188" s="5" t="s">
        <v>41</v>
      </c>
      <c r="AY188" s="5" t="s">
        <v>87</v>
      </c>
      <c r="BE188" s="34">
        <f>IF($U$188="základná",$N$188,0)</f>
        <v>0</v>
      </c>
      <c r="BF188" s="34">
        <f>IF($U$188="znížená",$N$188,0)</f>
        <v>0</v>
      </c>
      <c r="BG188" s="34">
        <f>IF($U$188="zákl. prenesená",$N$188,0)</f>
        <v>0</v>
      </c>
      <c r="BH188" s="34">
        <f>IF($U$188="zníž. prenesená",$N$188,0)</f>
        <v>0</v>
      </c>
      <c r="BI188" s="34">
        <f>IF($U$188="nulová",$N$188,0)</f>
        <v>0</v>
      </c>
      <c r="BJ188" s="5" t="s">
        <v>41</v>
      </c>
      <c r="BK188" s="77">
        <f>ROUND($L$188*$K$188,3)</f>
        <v>0</v>
      </c>
      <c r="BL188" s="5" t="s">
        <v>89</v>
      </c>
      <c r="BM188" s="5" t="s">
        <v>332</v>
      </c>
    </row>
    <row r="189" spans="2:65" s="5" customFormat="1" ht="24" customHeight="1">
      <c r="B189" s="36"/>
      <c r="C189" s="96" t="s">
        <v>333</v>
      </c>
      <c r="D189" s="96" t="s">
        <v>84</v>
      </c>
      <c r="E189" s="97" t="s">
        <v>334</v>
      </c>
      <c r="F189" s="122" t="s">
        <v>335</v>
      </c>
      <c r="G189" s="112"/>
      <c r="H189" s="112"/>
      <c r="I189" s="112"/>
      <c r="J189" s="98" t="s">
        <v>103</v>
      </c>
      <c r="K189" s="82">
        <v>397.75</v>
      </c>
      <c r="L189" s="111">
        <v>0</v>
      </c>
      <c r="M189" s="112"/>
      <c r="N189" s="121">
        <f>ROUND($L$189*$K$189,3)</f>
        <v>0</v>
      </c>
      <c r="O189" s="112"/>
      <c r="P189" s="112"/>
      <c r="Q189" s="112"/>
      <c r="R189" s="37"/>
      <c r="T189" s="83"/>
      <c r="U189" s="18" t="s">
        <v>24</v>
      </c>
      <c r="W189" s="99">
        <f>$V$189*$K$189</f>
        <v>0</v>
      </c>
      <c r="X189" s="99">
        <v>0.1012</v>
      </c>
      <c r="Y189" s="99">
        <f>$X$189*$K$189</f>
        <v>40.2523</v>
      </c>
      <c r="Z189" s="99">
        <v>0</v>
      </c>
      <c r="AA189" s="100">
        <f>$Z$189*$K$189</f>
        <v>0</v>
      </c>
      <c r="AR189" s="5" t="s">
        <v>89</v>
      </c>
      <c r="AT189" s="5" t="s">
        <v>84</v>
      </c>
      <c r="AU189" s="5" t="s">
        <v>41</v>
      </c>
      <c r="AY189" s="5" t="s">
        <v>87</v>
      </c>
      <c r="BE189" s="34">
        <f>IF($U$189="základná",$N$189,0)</f>
        <v>0</v>
      </c>
      <c r="BF189" s="34">
        <f>IF($U$189="znížená",$N$189,0)</f>
        <v>0</v>
      </c>
      <c r="BG189" s="34">
        <f>IF($U$189="zákl. prenesená",$N$189,0)</f>
        <v>0</v>
      </c>
      <c r="BH189" s="34">
        <f>IF($U$189="zníž. prenesená",$N$189,0)</f>
        <v>0</v>
      </c>
      <c r="BI189" s="34">
        <f>IF($U$189="nulová",$N$189,0)</f>
        <v>0</v>
      </c>
      <c r="BJ189" s="5" t="s">
        <v>41</v>
      </c>
      <c r="BK189" s="77">
        <f>ROUND($L$189*$K$189,3)</f>
        <v>0</v>
      </c>
      <c r="BL189" s="5" t="s">
        <v>89</v>
      </c>
      <c r="BM189" s="5" t="s">
        <v>336</v>
      </c>
    </row>
    <row r="190" spans="2:65" s="5" customFormat="1" ht="24" customHeight="1">
      <c r="B190" s="36"/>
      <c r="C190" s="96" t="s">
        <v>337</v>
      </c>
      <c r="D190" s="96" t="s">
        <v>84</v>
      </c>
      <c r="E190" s="97" t="s">
        <v>338</v>
      </c>
      <c r="F190" s="122" t="s">
        <v>339</v>
      </c>
      <c r="G190" s="112"/>
      <c r="H190" s="112"/>
      <c r="I190" s="112"/>
      <c r="J190" s="98" t="s">
        <v>103</v>
      </c>
      <c r="K190" s="82">
        <v>13.75</v>
      </c>
      <c r="L190" s="111">
        <v>0</v>
      </c>
      <c r="M190" s="112"/>
      <c r="N190" s="121">
        <f>ROUND($L$190*$K$190,3)</f>
        <v>0</v>
      </c>
      <c r="O190" s="112"/>
      <c r="P190" s="112"/>
      <c r="Q190" s="112"/>
      <c r="R190" s="37"/>
      <c r="T190" s="83"/>
      <c r="U190" s="18" t="s">
        <v>24</v>
      </c>
      <c r="W190" s="99">
        <f>$V$190*$K$190</f>
        <v>0</v>
      </c>
      <c r="X190" s="99">
        <v>0.31743</v>
      </c>
      <c r="Y190" s="99">
        <f>$X$190*$K$190</f>
        <v>4.3646625</v>
      </c>
      <c r="Z190" s="99">
        <v>0</v>
      </c>
      <c r="AA190" s="100">
        <f>$Z$190*$K$190</f>
        <v>0</v>
      </c>
      <c r="AR190" s="5" t="s">
        <v>89</v>
      </c>
      <c r="AT190" s="5" t="s">
        <v>84</v>
      </c>
      <c r="AU190" s="5" t="s">
        <v>41</v>
      </c>
      <c r="AY190" s="5" t="s">
        <v>87</v>
      </c>
      <c r="BE190" s="34">
        <f>IF($U$190="základná",$N$190,0)</f>
        <v>0</v>
      </c>
      <c r="BF190" s="34">
        <f>IF($U$190="znížená",$N$190,0)</f>
        <v>0</v>
      </c>
      <c r="BG190" s="34">
        <f>IF($U$190="zákl. prenesená",$N$190,0)</f>
        <v>0</v>
      </c>
      <c r="BH190" s="34">
        <f>IF($U$190="zníž. prenesená",$N$190,0)</f>
        <v>0</v>
      </c>
      <c r="BI190" s="34">
        <f>IF($U$190="nulová",$N$190,0)</f>
        <v>0</v>
      </c>
      <c r="BJ190" s="5" t="s">
        <v>41</v>
      </c>
      <c r="BK190" s="77">
        <f>ROUND($L$190*$K$190,3)</f>
        <v>0</v>
      </c>
      <c r="BL190" s="5" t="s">
        <v>89</v>
      </c>
      <c r="BM190" s="5" t="s">
        <v>340</v>
      </c>
    </row>
    <row r="191" spans="2:65" s="5" customFormat="1" ht="24" customHeight="1">
      <c r="B191" s="36"/>
      <c r="C191" s="96" t="s">
        <v>341</v>
      </c>
      <c r="D191" s="96" t="s">
        <v>84</v>
      </c>
      <c r="E191" s="97" t="s">
        <v>342</v>
      </c>
      <c r="F191" s="122" t="s">
        <v>343</v>
      </c>
      <c r="G191" s="112"/>
      <c r="H191" s="112"/>
      <c r="I191" s="112"/>
      <c r="J191" s="98" t="s">
        <v>103</v>
      </c>
      <c r="K191" s="82">
        <v>13.75</v>
      </c>
      <c r="L191" s="111">
        <v>0</v>
      </c>
      <c r="M191" s="112"/>
      <c r="N191" s="121">
        <f>ROUND($L$191*$K$191,3)</f>
        <v>0</v>
      </c>
      <c r="O191" s="112"/>
      <c r="P191" s="112"/>
      <c r="Q191" s="112"/>
      <c r="R191" s="37"/>
      <c r="T191" s="83"/>
      <c r="U191" s="18" t="s">
        <v>24</v>
      </c>
      <c r="W191" s="99">
        <f>$V$191*$K$191</f>
        <v>0</v>
      </c>
      <c r="X191" s="99">
        <v>0.12819</v>
      </c>
      <c r="Y191" s="99">
        <f>$X$191*$K$191</f>
        <v>1.7626125</v>
      </c>
      <c r="Z191" s="99">
        <v>0</v>
      </c>
      <c r="AA191" s="100">
        <f>$Z$191*$K$191</f>
        <v>0</v>
      </c>
      <c r="AR191" s="5" t="s">
        <v>89</v>
      </c>
      <c r="AT191" s="5" t="s">
        <v>84</v>
      </c>
      <c r="AU191" s="5" t="s">
        <v>41</v>
      </c>
      <c r="AY191" s="5" t="s">
        <v>87</v>
      </c>
      <c r="BE191" s="34">
        <f>IF($U$191="základná",$N$191,0)</f>
        <v>0</v>
      </c>
      <c r="BF191" s="34">
        <f>IF($U$191="znížená",$N$191,0)</f>
        <v>0</v>
      </c>
      <c r="BG191" s="34">
        <f>IF($U$191="zákl. prenesená",$N$191,0)</f>
        <v>0</v>
      </c>
      <c r="BH191" s="34">
        <f>IF($U$191="zníž. prenesená",$N$191,0)</f>
        <v>0</v>
      </c>
      <c r="BI191" s="34">
        <f>IF($U$191="nulová",$N$191,0)</f>
        <v>0</v>
      </c>
      <c r="BJ191" s="5" t="s">
        <v>41</v>
      </c>
      <c r="BK191" s="77">
        <f>ROUND($L$191*$K$191,3)</f>
        <v>0</v>
      </c>
      <c r="BL191" s="5" t="s">
        <v>89</v>
      </c>
      <c r="BM191" s="5" t="s">
        <v>344</v>
      </c>
    </row>
    <row r="192" spans="2:65" s="5" customFormat="1" ht="24" customHeight="1">
      <c r="B192" s="36"/>
      <c r="C192" s="96" t="s">
        <v>345</v>
      </c>
      <c r="D192" s="96" t="s">
        <v>84</v>
      </c>
      <c r="E192" s="97" t="s">
        <v>346</v>
      </c>
      <c r="F192" s="122" t="s">
        <v>347</v>
      </c>
      <c r="G192" s="112"/>
      <c r="H192" s="112"/>
      <c r="I192" s="112"/>
      <c r="J192" s="98" t="s">
        <v>103</v>
      </c>
      <c r="K192" s="82">
        <v>121.5</v>
      </c>
      <c r="L192" s="111">
        <v>0</v>
      </c>
      <c r="M192" s="112"/>
      <c r="N192" s="121">
        <f>ROUND($L$192*$K$192,3)</f>
        <v>0</v>
      </c>
      <c r="O192" s="112"/>
      <c r="P192" s="112"/>
      <c r="Q192" s="112"/>
      <c r="R192" s="37"/>
      <c r="T192" s="83"/>
      <c r="U192" s="18" t="s">
        <v>24</v>
      </c>
      <c r="W192" s="99">
        <f>$V$192*$K$192</f>
        <v>0</v>
      </c>
      <c r="X192" s="99">
        <v>0.22589</v>
      </c>
      <c r="Y192" s="99">
        <f>$X$192*$K$192</f>
        <v>27.445635</v>
      </c>
      <c r="Z192" s="99">
        <v>0</v>
      </c>
      <c r="AA192" s="100">
        <f>$Z$192*$K$192</f>
        <v>0</v>
      </c>
      <c r="AR192" s="5" t="s">
        <v>89</v>
      </c>
      <c r="AT192" s="5" t="s">
        <v>84</v>
      </c>
      <c r="AU192" s="5" t="s">
        <v>41</v>
      </c>
      <c r="AY192" s="5" t="s">
        <v>87</v>
      </c>
      <c r="BE192" s="34">
        <f>IF($U$192="základná",$N$192,0)</f>
        <v>0</v>
      </c>
      <c r="BF192" s="34">
        <f>IF($U$192="znížená",$N$192,0)</f>
        <v>0</v>
      </c>
      <c r="BG192" s="34">
        <f>IF($U$192="zákl. prenesená",$N$192,0)</f>
        <v>0</v>
      </c>
      <c r="BH192" s="34">
        <f>IF($U$192="zníž. prenesená",$N$192,0)</f>
        <v>0</v>
      </c>
      <c r="BI192" s="34">
        <f>IF($U$192="nulová",$N$192,0)</f>
        <v>0</v>
      </c>
      <c r="BJ192" s="5" t="s">
        <v>41</v>
      </c>
      <c r="BK192" s="77">
        <f>ROUND($L$192*$K$192,3)</f>
        <v>0</v>
      </c>
      <c r="BL192" s="5" t="s">
        <v>89</v>
      </c>
      <c r="BM192" s="5" t="s">
        <v>348</v>
      </c>
    </row>
    <row r="193" spans="2:65" s="5" customFormat="1" ht="24" customHeight="1">
      <c r="B193" s="36"/>
      <c r="C193" s="96" t="s">
        <v>349</v>
      </c>
      <c r="D193" s="96" t="s">
        <v>84</v>
      </c>
      <c r="E193" s="97" t="s">
        <v>350</v>
      </c>
      <c r="F193" s="122" t="s">
        <v>351</v>
      </c>
      <c r="G193" s="112"/>
      <c r="H193" s="112"/>
      <c r="I193" s="112"/>
      <c r="J193" s="98" t="s">
        <v>103</v>
      </c>
      <c r="K193" s="82">
        <v>222</v>
      </c>
      <c r="L193" s="111">
        <v>0</v>
      </c>
      <c r="M193" s="112"/>
      <c r="N193" s="121">
        <f>ROUND($L$193*$K$193,3)</f>
        <v>0</v>
      </c>
      <c r="O193" s="112"/>
      <c r="P193" s="112"/>
      <c r="Q193" s="112"/>
      <c r="R193" s="37"/>
      <c r="T193" s="83"/>
      <c r="U193" s="18" t="s">
        <v>24</v>
      </c>
      <c r="W193" s="99">
        <f>$V$193*$K$193</f>
        <v>0</v>
      </c>
      <c r="X193" s="99">
        <v>0.25332</v>
      </c>
      <c r="Y193" s="99">
        <f>$X$193*$K$193</f>
        <v>56.23704</v>
      </c>
      <c r="Z193" s="99">
        <v>0</v>
      </c>
      <c r="AA193" s="100">
        <f>$Z$193*$K$193</f>
        <v>0</v>
      </c>
      <c r="AR193" s="5" t="s">
        <v>89</v>
      </c>
      <c r="AT193" s="5" t="s">
        <v>84</v>
      </c>
      <c r="AU193" s="5" t="s">
        <v>41</v>
      </c>
      <c r="AY193" s="5" t="s">
        <v>87</v>
      </c>
      <c r="BE193" s="34">
        <f>IF($U$193="základná",$N$193,0)</f>
        <v>0</v>
      </c>
      <c r="BF193" s="34">
        <f>IF($U$193="znížená",$N$193,0)</f>
        <v>0</v>
      </c>
      <c r="BG193" s="34">
        <f>IF($U$193="zákl. prenesená",$N$193,0)</f>
        <v>0</v>
      </c>
      <c r="BH193" s="34">
        <f>IF($U$193="zníž. prenesená",$N$193,0)</f>
        <v>0</v>
      </c>
      <c r="BI193" s="34">
        <f>IF($U$193="nulová",$N$193,0)</f>
        <v>0</v>
      </c>
      <c r="BJ193" s="5" t="s">
        <v>41</v>
      </c>
      <c r="BK193" s="77">
        <f>ROUND($L$193*$K$193,3)</f>
        <v>0</v>
      </c>
      <c r="BL193" s="5" t="s">
        <v>89</v>
      </c>
      <c r="BM193" s="5" t="s">
        <v>352</v>
      </c>
    </row>
    <row r="194" spans="2:65" s="5" customFormat="1" ht="24" customHeight="1">
      <c r="B194" s="36"/>
      <c r="C194" s="96" t="s">
        <v>353</v>
      </c>
      <c r="D194" s="96" t="s">
        <v>84</v>
      </c>
      <c r="E194" s="97" t="s">
        <v>354</v>
      </c>
      <c r="F194" s="122" t="s">
        <v>355</v>
      </c>
      <c r="G194" s="112"/>
      <c r="H194" s="112"/>
      <c r="I194" s="112"/>
      <c r="J194" s="98" t="s">
        <v>103</v>
      </c>
      <c r="K194" s="82">
        <v>12</v>
      </c>
      <c r="L194" s="111">
        <v>0</v>
      </c>
      <c r="M194" s="112"/>
      <c r="N194" s="121">
        <f>ROUND($L$194*$K$194,3)</f>
        <v>0</v>
      </c>
      <c r="O194" s="112"/>
      <c r="P194" s="112"/>
      <c r="Q194" s="112"/>
      <c r="R194" s="37"/>
      <c r="T194" s="83"/>
      <c r="U194" s="18" t="s">
        <v>24</v>
      </c>
      <c r="W194" s="99">
        <f>$V$194*$K$194</f>
        <v>0</v>
      </c>
      <c r="X194" s="99">
        <v>0.39278495</v>
      </c>
      <c r="Y194" s="99">
        <f>$X$194*$K$194</f>
        <v>4.7134194</v>
      </c>
      <c r="Z194" s="99">
        <v>0</v>
      </c>
      <c r="AA194" s="100">
        <f>$Z$194*$K$194</f>
        <v>0</v>
      </c>
      <c r="AR194" s="5" t="s">
        <v>89</v>
      </c>
      <c r="AT194" s="5" t="s">
        <v>84</v>
      </c>
      <c r="AU194" s="5" t="s">
        <v>41</v>
      </c>
      <c r="AY194" s="5" t="s">
        <v>87</v>
      </c>
      <c r="BE194" s="34">
        <f>IF($U$194="základná",$N$194,0)</f>
        <v>0</v>
      </c>
      <c r="BF194" s="34">
        <f>IF($U$194="znížená",$N$194,0)</f>
        <v>0</v>
      </c>
      <c r="BG194" s="34">
        <f>IF($U$194="zákl. prenesená",$N$194,0)</f>
        <v>0</v>
      </c>
      <c r="BH194" s="34">
        <f>IF($U$194="zníž. prenesená",$N$194,0)</f>
        <v>0</v>
      </c>
      <c r="BI194" s="34">
        <f>IF($U$194="nulová",$N$194,0)</f>
        <v>0</v>
      </c>
      <c r="BJ194" s="5" t="s">
        <v>41</v>
      </c>
      <c r="BK194" s="77">
        <f>ROUND($L$194*$K$194,3)</f>
        <v>0</v>
      </c>
      <c r="BL194" s="5" t="s">
        <v>89</v>
      </c>
      <c r="BM194" s="5" t="s">
        <v>356</v>
      </c>
    </row>
    <row r="195" spans="2:65" s="5" customFormat="1" ht="24" customHeight="1">
      <c r="B195" s="36"/>
      <c r="C195" s="96" t="s">
        <v>357</v>
      </c>
      <c r="D195" s="96" t="s">
        <v>84</v>
      </c>
      <c r="E195" s="97" t="s">
        <v>358</v>
      </c>
      <c r="F195" s="122" t="s">
        <v>359</v>
      </c>
      <c r="G195" s="112"/>
      <c r="H195" s="112"/>
      <c r="I195" s="112"/>
      <c r="J195" s="98" t="s">
        <v>110</v>
      </c>
      <c r="K195" s="82">
        <v>0</v>
      </c>
      <c r="L195" s="111">
        <v>0</v>
      </c>
      <c r="M195" s="112"/>
      <c r="N195" s="121">
        <f>ROUND($L$195*$K$195,3)</f>
        <v>0</v>
      </c>
      <c r="O195" s="112"/>
      <c r="P195" s="112"/>
      <c r="Q195" s="112"/>
      <c r="R195" s="37"/>
      <c r="T195" s="83"/>
      <c r="U195" s="18" t="s">
        <v>24</v>
      </c>
      <c r="W195" s="99">
        <f>$V$195*$K$195</f>
        <v>0</v>
      </c>
      <c r="X195" s="99">
        <v>0.59759</v>
      </c>
      <c r="Y195" s="99">
        <f>$X$195*$K$195</f>
        <v>0</v>
      </c>
      <c r="Z195" s="99">
        <v>0</v>
      </c>
      <c r="AA195" s="100">
        <f>$Z$195*$K$195</f>
        <v>0</v>
      </c>
      <c r="AR195" s="5" t="s">
        <v>89</v>
      </c>
      <c r="AT195" s="5" t="s">
        <v>84</v>
      </c>
      <c r="AU195" s="5" t="s">
        <v>41</v>
      </c>
      <c r="AY195" s="5" t="s">
        <v>87</v>
      </c>
      <c r="BE195" s="34">
        <f>IF($U$195="základná",$N$195,0)</f>
        <v>0</v>
      </c>
      <c r="BF195" s="34">
        <f>IF($U$195="znížená",$N$195,0)</f>
        <v>0</v>
      </c>
      <c r="BG195" s="34">
        <f>IF($U$195="zákl. prenesená",$N$195,0)</f>
        <v>0</v>
      </c>
      <c r="BH195" s="34">
        <f>IF($U$195="zníž. prenesená",$N$195,0)</f>
        <v>0</v>
      </c>
      <c r="BI195" s="34">
        <f>IF($U$195="nulová",$N$195,0)</f>
        <v>0</v>
      </c>
      <c r="BJ195" s="5" t="s">
        <v>41</v>
      </c>
      <c r="BK195" s="77">
        <f>ROUND($L$195*$K$195,3)</f>
        <v>0</v>
      </c>
      <c r="BL195" s="5" t="s">
        <v>89</v>
      </c>
      <c r="BM195" s="5" t="s">
        <v>360</v>
      </c>
    </row>
    <row r="196" spans="2:65" s="5" customFormat="1" ht="24" customHeight="1">
      <c r="B196" s="36"/>
      <c r="C196" s="101" t="s">
        <v>361</v>
      </c>
      <c r="D196" s="101" t="s">
        <v>97</v>
      </c>
      <c r="E196" s="102" t="s">
        <v>362</v>
      </c>
      <c r="F196" s="118" t="s">
        <v>363</v>
      </c>
      <c r="G196" s="119"/>
      <c r="H196" s="119"/>
      <c r="I196" s="119"/>
      <c r="J196" s="103" t="s">
        <v>113</v>
      </c>
      <c r="K196" s="104">
        <v>0</v>
      </c>
      <c r="L196" s="120">
        <v>0</v>
      </c>
      <c r="M196" s="119"/>
      <c r="N196" s="125">
        <f>ROUND($L$196*$K$196,3)</f>
        <v>0</v>
      </c>
      <c r="O196" s="112"/>
      <c r="P196" s="112"/>
      <c r="Q196" s="112"/>
      <c r="R196" s="37"/>
      <c r="T196" s="83"/>
      <c r="U196" s="18" t="s">
        <v>24</v>
      </c>
      <c r="W196" s="99">
        <f>$V$196*$K$196</f>
        <v>0</v>
      </c>
      <c r="X196" s="99">
        <v>0.12</v>
      </c>
      <c r="Y196" s="99">
        <f>$X$196*$K$196</f>
        <v>0</v>
      </c>
      <c r="Z196" s="99">
        <v>0</v>
      </c>
      <c r="AA196" s="100">
        <f>$Z$196*$K$196</f>
        <v>0</v>
      </c>
      <c r="AR196" s="5" t="s">
        <v>94</v>
      </c>
      <c r="AT196" s="5" t="s">
        <v>97</v>
      </c>
      <c r="AU196" s="5" t="s">
        <v>41</v>
      </c>
      <c r="AY196" s="5" t="s">
        <v>87</v>
      </c>
      <c r="BE196" s="34">
        <f>IF($U$196="základná",$N$196,0)</f>
        <v>0</v>
      </c>
      <c r="BF196" s="34">
        <f>IF($U$196="znížená",$N$196,0)</f>
        <v>0</v>
      </c>
      <c r="BG196" s="34">
        <f>IF($U$196="zákl. prenesená",$N$196,0)</f>
        <v>0</v>
      </c>
      <c r="BH196" s="34">
        <f>IF($U$196="zníž. prenesená",$N$196,0)</f>
        <v>0</v>
      </c>
      <c r="BI196" s="34">
        <f>IF($U$196="nulová",$N$196,0)</f>
        <v>0</v>
      </c>
      <c r="BJ196" s="5" t="s">
        <v>41</v>
      </c>
      <c r="BK196" s="77">
        <f>ROUND($L$196*$K$196,3)</f>
        <v>0</v>
      </c>
      <c r="BL196" s="5" t="s">
        <v>89</v>
      </c>
      <c r="BM196" s="5" t="s">
        <v>364</v>
      </c>
    </row>
    <row r="197" spans="2:65" s="5" customFormat="1" ht="24" customHeight="1">
      <c r="B197" s="36"/>
      <c r="C197" s="101" t="s">
        <v>365</v>
      </c>
      <c r="D197" s="101" t="s">
        <v>97</v>
      </c>
      <c r="E197" s="102" t="s">
        <v>366</v>
      </c>
      <c r="F197" s="118" t="s">
        <v>367</v>
      </c>
      <c r="G197" s="119"/>
      <c r="H197" s="119"/>
      <c r="I197" s="119"/>
      <c r="J197" s="103" t="s">
        <v>113</v>
      </c>
      <c r="K197" s="104">
        <v>0</v>
      </c>
      <c r="L197" s="120">
        <v>0</v>
      </c>
      <c r="M197" s="119"/>
      <c r="N197" s="125">
        <f>ROUND($L$197*$K$197,3)</f>
        <v>0</v>
      </c>
      <c r="O197" s="112"/>
      <c r="P197" s="112"/>
      <c r="Q197" s="112"/>
      <c r="R197" s="37"/>
      <c r="T197" s="83"/>
      <c r="U197" s="18" t="s">
        <v>24</v>
      </c>
      <c r="W197" s="99">
        <f>$V$197*$K$197</f>
        <v>0</v>
      </c>
      <c r="X197" s="99">
        <v>0.02</v>
      </c>
      <c r="Y197" s="99">
        <f>$X$197*$K$197</f>
        <v>0</v>
      </c>
      <c r="Z197" s="99">
        <v>0</v>
      </c>
      <c r="AA197" s="100">
        <f>$Z$197*$K$197</f>
        <v>0</v>
      </c>
      <c r="AR197" s="5" t="s">
        <v>94</v>
      </c>
      <c r="AT197" s="5" t="s">
        <v>97</v>
      </c>
      <c r="AU197" s="5" t="s">
        <v>41</v>
      </c>
      <c r="AY197" s="5" t="s">
        <v>87</v>
      </c>
      <c r="BE197" s="34">
        <f>IF($U$197="základná",$N$197,0)</f>
        <v>0</v>
      </c>
      <c r="BF197" s="34">
        <f>IF($U$197="znížená",$N$197,0)</f>
        <v>0</v>
      </c>
      <c r="BG197" s="34">
        <f>IF($U$197="zákl. prenesená",$N$197,0)</f>
        <v>0</v>
      </c>
      <c r="BH197" s="34">
        <f>IF($U$197="zníž. prenesená",$N$197,0)</f>
        <v>0</v>
      </c>
      <c r="BI197" s="34">
        <f>IF($U$197="nulová",$N$197,0)</f>
        <v>0</v>
      </c>
      <c r="BJ197" s="5" t="s">
        <v>41</v>
      </c>
      <c r="BK197" s="77">
        <f>ROUND($L$197*$K$197,3)</f>
        <v>0</v>
      </c>
      <c r="BL197" s="5" t="s">
        <v>89</v>
      </c>
      <c r="BM197" s="5" t="s">
        <v>368</v>
      </c>
    </row>
    <row r="198" spans="2:65" s="5" customFormat="1" ht="13.5" customHeight="1">
      <c r="B198" s="36"/>
      <c r="C198" s="101" t="s">
        <v>369</v>
      </c>
      <c r="D198" s="101" t="s">
        <v>97</v>
      </c>
      <c r="E198" s="102" t="s">
        <v>370</v>
      </c>
      <c r="F198" s="118" t="s">
        <v>371</v>
      </c>
      <c r="G198" s="119"/>
      <c r="H198" s="119"/>
      <c r="I198" s="119"/>
      <c r="J198" s="103" t="s">
        <v>113</v>
      </c>
      <c r="K198" s="104">
        <v>0</v>
      </c>
      <c r="L198" s="120">
        <v>0</v>
      </c>
      <c r="M198" s="119"/>
      <c r="N198" s="125">
        <f>ROUND($L$198*$K$198,3)</f>
        <v>0</v>
      </c>
      <c r="O198" s="112"/>
      <c r="P198" s="112"/>
      <c r="Q198" s="112"/>
      <c r="R198" s="37"/>
      <c r="T198" s="83"/>
      <c r="U198" s="18" t="s">
        <v>24</v>
      </c>
      <c r="W198" s="99">
        <f>$V$198*$K$198</f>
        <v>0</v>
      </c>
      <c r="X198" s="99">
        <v>5E-05</v>
      </c>
      <c r="Y198" s="99">
        <f>$X$198*$K$198</f>
        <v>0</v>
      </c>
      <c r="Z198" s="99">
        <v>0</v>
      </c>
      <c r="AA198" s="100">
        <f>$Z$198*$K$198</f>
        <v>0</v>
      </c>
      <c r="AR198" s="5" t="s">
        <v>94</v>
      </c>
      <c r="AT198" s="5" t="s">
        <v>97</v>
      </c>
      <c r="AU198" s="5" t="s">
        <v>41</v>
      </c>
      <c r="AY198" s="5" t="s">
        <v>87</v>
      </c>
      <c r="BE198" s="34">
        <f>IF($U$198="základná",$N$198,0)</f>
        <v>0</v>
      </c>
      <c r="BF198" s="34">
        <f>IF($U$198="znížená",$N$198,0)</f>
        <v>0</v>
      </c>
      <c r="BG198" s="34">
        <f>IF($U$198="zákl. prenesená",$N$198,0)</f>
        <v>0</v>
      </c>
      <c r="BH198" s="34">
        <f>IF($U$198="zníž. prenesená",$N$198,0)</f>
        <v>0</v>
      </c>
      <c r="BI198" s="34">
        <f>IF($U$198="nulová",$N$198,0)</f>
        <v>0</v>
      </c>
      <c r="BJ198" s="5" t="s">
        <v>41</v>
      </c>
      <c r="BK198" s="77">
        <f>ROUND($L$198*$K$198,3)</f>
        <v>0</v>
      </c>
      <c r="BL198" s="5" t="s">
        <v>89</v>
      </c>
      <c r="BM198" s="5" t="s">
        <v>372</v>
      </c>
    </row>
    <row r="199" spans="2:63" s="87" customFormat="1" ht="30" customHeight="1">
      <c r="B199" s="88"/>
      <c r="D199" s="95" t="s">
        <v>122</v>
      </c>
      <c r="E199" s="95"/>
      <c r="F199" s="95"/>
      <c r="G199" s="95"/>
      <c r="H199" s="95"/>
      <c r="I199" s="95"/>
      <c r="J199" s="95"/>
      <c r="K199" s="95"/>
      <c r="L199" s="95"/>
      <c r="M199" s="95"/>
      <c r="N199" s="116">
        <f>$BK$199</f>
        <v>0</v>
      </c>
      <c r="O199" s="117"/>
      <c r="P199" s="117"/>
      <c r="Q199" s="117"/>
      <c r="R199" s="90"/>
      <c r="T199" s="91"/>
      <c r="W199" s="92">
        <f>$W$200+SUM($W$201:$W$254)</f>
        <v>0</v>
      </c>
      <c r="Y199" s="92">
        <f>$Y$200+SUM($Y$201:$Y$254)</f>
        <v>96.1000975905972</v>
      </c>
      <c r="AA199" s="93">
        <f>$AA$200+SUM($AA$201:$AA$254)</f>
        <v>52.865</v>
      </c>
      <c r="AR199" s="89" t="s">
        <v>40</v>
      </c>
      <c r="AT199" s="89" t="s">
        <v>38</v>
      </c>
      <c r="AU199" s="89" t="s">
        <v>40</v>
      </c>
      <c r="AY199" s="89" t="s">
        <v>87</v>
      </c>
      <c r="BK199" s="94">
        <f>$BK$200+SUM($BK$201:$BK$254)</f>
        <v>0</v>
      </c>
    </row>
    <row r="200" spans="2:65" s="5" customFormat="1" ht="24" customHeight="1">
      <c r="B200" s="36"/>
      <c r="C200" s="96" t="s">
        <v>373</v>
      </c>
      <c r="D200" s="96" t="s">
        <v>84</v>
      </c>
      <c r="E200" s="97" t="s">
        <v>374</v>
      </c>
      <c r="F200" s="122" t="s">
        <v>375</v>
      </c>
      <c r="G200" s="112"/>
      <c r="H200" s="112"/>
      <c r="I200" s="112"/>
      <c r="J200" s="98" t="s">
        <v>110</v>
      </c>
      <c r="K200" s="82">
        <v>305</v>
      </c>
      <c r="L200" s="111">
        <v>0</v>
      </c>
      <c r="M200" s="112"/>
      <c r="N200" s="121">
        <f>ROUND($L$200*$K$200,3)</f>
        <v>0</v>
      </c>
      <c r="O200" s="112"/>
      <c r="P200" s="112"/>
      <c r="Q200" s="112"/>
      <c r="R200" s="37"/>
      <c r="T200" s="83"/>
      <c r="U200" s="18" t="s">
        <v>24</v>
      </c>
      <c r="W200" s="99">
        <f>$V$200*$K$200</f>
        <v>0</v>
      </c>
      <c r="X200" s="99">
        <v>5.44E-06</v>
      </c>
      <c r="Y200" s="99">
        <f>$X$200*$K$200</f>
        <v>0.0016591999999999998</v>
      </c>
      <c r="Z200" s="99">
        <v>0</v>
      </c>
      <c r="AA200" s="100">
        <f>$Z$200*$K$200</f>
        <v>0</v>
      </c>
      <c r="AR200" s="5" t="s">
        <v>89</v>
      </c>
      <c r="AT200" s="5" t="s">
        <v>84</v>
      </c>
      <c r="AU200" s="5" t="s">
        <v>41</v>
      </c>
      <c r="AY200" s="5" t="s">
        <v>87</v>
      </c>
      <c r="BE200" s="34">
        <f>IF($U$200="základná",$N$200,0)</f>
        <v>0</v>
      </c>
      <c r="BF200" s="34">
        <f>IF($U$200="znížená",$N$200,0)</f>
        <v>0</v>
      </c>
      <c r="BG200" s="34">
        <f>IF($U$200="zákl. prenesená",$N$200,0)</f>
        <v>0</v>
      </c>
      <c r="BH200" s="34">
        <f>IF($U$200="zníž. prenesená",$N$200,0)</f>
        <v>0</v>
      </c>
      <c r="BI200" s="34">
        <f>IF($U$200="nulová",$N$200,0)</f>
        <v>0</v>
      </c>
      <c r="BJ200" s="5" t="s">
        <v>41</v>
      </c>
      <c r="BK200" s="77">
        <f>ROUND($L$200*$K$200,3)</f>
        <v>0</v>
      </c>
      <c r="BL200" s="5" t="s">
        <v>89</v>
      </c>
      <c r="BM200" s="5" t="s">
        <v>376</v>
      </c>
    </row>
    <row r="201" spans="2:65" s="5" customFormat="1" ht="24" customHeight="1">
      <c r="B201" s="36"/>
      <c r="C201" s="101" t="s">
        <v>377</v>
      </c>
      <c r="D201" s="101" t="s">
        <v>97</v>
      </c>
      <c r="E201" s="102" t="s">
        <v>378</v>
      </c>
      <c r="F201" s="118" t="s">
        <v>379</v>
      </c>
      <c r="G201" s="119"/>
      <c r="H201" s="119"/>
      <c r="I201" s="119"/>
      <c r="J201" s="103" t="s">
        <v>113</v>
      </c>
      <c r="K201" s="104">
        <v>66.49</v>
      </c>
      <c r="L201" s="120">
        <v>0</v>
      </c>
      <c r="M201" s="119"/>
      <c r="N201" s="125">
        <f>ROUND($L$201*$K$201,3)</f>
        <v>0</v>
      </c>
      <c r="O201" s="112"/>
      <c r="P201" s="112"/>
      <c r="Q201" s="112"/>
      <c r="R201" s="37"/>
      <c r="T201" s="83"/>
      <c r="U201" s="18" t="s">
        <v>24</v>
      </c>
      <c r="W201" s="99">
        <f>$V$201*$K$201</f>
        <v>0</v>
      </c>
      <c r="X201" s="99">
        <v>0.00864</v>
      </c>
      <c r="Y201" s="99">
        <f>$X$201*$K$201</f>
        <v>0.5744735999999999</v>
      </c>
      <c r="Z201" s="99">
        <v>0</v>
      </c>
      <c r="AA201" s="100">
        <f>$Z$201*$K$201</f>
        <v>0</v>
      </c>
      <c r="AR201" s="5" t="s">
        <v>94</v>
      </c>
      <c r="AT201" s="5" t="s">
        <v>97</v>
      </c>
      <c r="AU201" s="5" t="s">
        <v>41</v>
      </c>
      <c r="AY201" s="5" t="s">
        <v>87</v>
      </c>
      <c r="BE201" s="34">
        <f>IF($U$201="základná",$N$201,0)</f>
        <v>0</v>
      </c>
      <c r="BF201" s="34">
        <f>IF($U$201="znížená",$N$201,0)</f>
        <v>0</v>
      </c>
      <c r="BG201" s="34">
        <f>IF($U$201="zákl. prenesená",$N$201,0)</f>
        <v>0</v>
      </c>
      <c r="BH201" s="34">
        <f>IF($U$201="zníž. prenesená",$N$201,0)</f>
        <v>0</v>
      </c>
      <c r="BI201" s="34">
        <f>IF($U$201="nulová",$N$201,0)</f>
        <v>0</v>
      </c>
      <c r="BJ201" s="5" t="s">
        <v>41</v>
      </c>
      <c r="BK201" s="77">
        <f>ROUND($L$201*$K$201,3)</f>
        <v>0</v>
      </c>
      <c r="BL201" s="5" t="s">
        <v>89</v>
      </c>
      <c r="BM201" s="5" t="s">
        <v>380</v>
      </c>
    </row>
    <row r="202" spans="2:65" s="5" customFormat="1" ht="24" customHeight="1">
      <c r="B202" s="36"/>
      <c r="C202" s="101" t="s">
        <v>381</v>
      </c>
      <c r="D202" s="101" t="s">
        <v>97</v>
      </c>
      <c r="E202" s="102" t="s">
        <v>382</v>
      </c>
      <c r="F202" s="118" t="s">
        <v>383</v>
      </c>
      <c r="G202" s="119"/>
      <c r="H202" s="119"/>
      <c r="I202" s="119"/>
      <c r="J202" s="103" t="s">
        <v>113</v>
      </c>
      <c r="K202" s="104">
        <v>66.49</v>
      </c>
      <c r="L202" s="120">
        <v>0</v>
      </c>
      <c r="M202" s="119"/>
      <c r="N202" s="125">
        <f>ROUND($L$202*$K$202,3)</f>
        <v>0</v>
      </c>
      <c r="O202" s="112"/>
      <c r="P202" s="112"/>
      <c r="Q202" s="112"/>
      <c r="R202" s="37"/>
      <c r="T202" s="83"/>
      <c r="U202" s="18" t="s">
        <v>24</v>
      </c>
      <c r="W202" s="99">
        <f>$V$202*$K$202</f>
        <v>0</v>
      </c>
      <c r="X202" s="99">
        <v>0.00586</v>
      </c>
      <c r="Y202" s="99">
        <f>$X$202*$K$202</f>
        <v>0.38963139999999996</v>
      </c>
      <c r="Z202" s="99">
        <v>0</v>
      </c>
      <c r="AA202" s="100">
        <f>$Z$202*$K$202</f>
        <v>0</v>
      </c>
      <c r="AR202" s="5" t="s">
        <v>94</v>
      </c>
      <c r="AT202" s="5" t="s">
        <v>97</v>
      </c>
      <c r="AU202" s="5" t="s">
        <v>41</v>
      </c>
      <c r="AY202" s="5" t="s">
        <v>87</v>
      </c>
      <c r="BE202" s="34">
        <f>IF($U$202="základná",$N$202,0)</f>
        <v>0</v>
      </c>
      <c r="BF202" s="34">
        <f>IF($U$202="znížená",$N$202,0)</f>
        <v>0</v>
      </c>
      <c r="BG202" s="34">
        <f>IF($U$202="zákl. prenesená",$N$202,0)</f>
        <v>0</v>
      </c>
      <c r="BH202" s="34">
        <f>IF($U$202="zníž. prenesená",$N$202,0)</f>
        <v>0</v>
      </c>
      <c r="BI202" s="34">
        <f>IF($U$202="nulová",$N$202,0)</f>
        <v>0</v>
      </c>
      <c r="BJ202" s="5" t="s">
        <v>41</v>
      </c>
      <c r="BK202" s="77">
        <f>ROUND($L$202*$K$202,3)</f>
        <v>0</v>
      </c>
      <c r="BL202" s="5" t="s">
        <v>89</v>
      </c>
      <c r="BM202" s="5" t="s">
        <v>384</v>
      </c>
    </row>
    <row r="203" spans="2:65" s="5" customFormat="1" ht="24" customHeight="1">
      <c r="B203" s="36"/>
      <c r="C203" s="101" t="s">
        <v>385</v>
      </c>
      <c r="D203" s="101" t="s">
        <v>97</v>
      </c>
      <c r="E203" s="102" t="s">
        <v>386</v>
      </c>
      <c r="F203" s="118" t="s">
        <v>387</v>
      </c>
      <c r="G203" s="119"/>
      <c r="H203" s="119"/>
      <c r="I203" s="119"/>
      <c r="J203" s="103" t="s">
        <v>113</v>
      </c>
      <c r="K203" s="104">
        <v>66.49</v>
      </c>
      <c r="L203" s="120">
        <v>0</v>
      </c>
      <c r="M203" s="119"/>
      <c r="N203" s="125">
        <f>ROUND($L$203*$K$203,3)</f>
        <v>0</v>
      </c>
      <c r="O203" s="112"/>
      <c r="P203" s="112"/>
      <c r="Q203" s="112"/>
      <c r="R203" s="37"/>
      <c r="T203" s="83"/>
      <c r="U203" s="18" t="s">
        <v>24</v>
      </c>
      <c r="W203" s="99">
        <f>$V$203*$K$203</f>
        <v>0</v>
      </c>
      <c r="X203" s="99">
        <v>0.0017</v>
      </c>
      <c r="Y203" s="99">
        <f>$X$203*$K$203</f>
        <v>0.11303299999999998</v>
      </c>
      <c r="Z203" s="99">
        <v>0</v>
      </c>
      <c r="AA203" s="100">
        <f>$Z$203*$K$203</f>
        <v>0</v>
      </c>
      <c r="AR203" s="5" t="s">
        <v>94</v>
      </c>
      <c r="AT203" s="5" t="s">
        <v>97</v>
      </c>
      <c r="AU203" s="5" t="s">
        <v>41</v>
      </c>
      <c r="AY203" s="5" t="s">
        <v>87</v>
      </c>
      <c r="BE203" s="34">
        <f>IF($U$203="základná",$N$203,0)</f>
        <v>0</v>
      </c>
      <c r="BF203" s="34">
        <f>IF($U$203="znížená",$N$203,0)</f>
        <v>0</v>
      </c>
      <c r="BG203" s="34">
        <f>IF($U$203="zákl. prenesená",$N$203,0)</f>
        <v>0</v>
      </c>
      <c r="BH203" s="34">
        <f>IF($U$203="zníž. prenesená",$N$203,0)</f>
        <v>0</v>
      </c>
      <c r="BI203" s="34">
        <f>IF($U$203="nulová",$N$203,0)</f>
        <v>0</v>
      </c>
      <c r="BJ203" s="5" t="s">
        <v>41</v>
      </c>
      <c r="BK203" s="77">
        <f>ROUND($L$203*$K$203,3)</f>
        <v>0</v>
      </c>
      <c r="BL203" s="5" t="s">
        <v>89</v>
      </c>
      <c r="BM203" s="5" t="s">
        <v>388</v>
      </c>
    </row>
    <row r="204" spans="2:65" s="5" customFormat="1" ht="34.5" customHeight="1">
      <c r="B204" s="36"/>
      <c r="C204" s="96" t="s">
        <v>389</v>
      </c>
      <c r="D204" s="96" t="s">
        <v>84</v>
      </c>
      <c r="E204" s="97" t="s">
        <v>390</v>
      </c>
      <c r="F204" s="122" t="s">
        <v>391</v>
      </c>
      <c r="G204" s="112"/>
      <c r="H204" s="112"/>
      <c r="I204" s="112"/>
      <c r="J204" s="98" t="s">
        <v>110</v>
      </c>
      <c r="K204" s="82">
        <v>0</v>
      </c>
      <c r="L204" s="111">
        <v>0</v>
      </c>
      <c r="M204" s="112"/>
      <c r="N204" s="121">
        <f>ROUND($L$204*$K$204,3)</f>
        <v>0</v>
      </c>
      <c r="O204" s="112"/>
      <c r="P204" s="112"/>
      <c r="Q204" s="112"/>
      <c r="R204" s="37"/>
      <c r="T204" s="83"/>
      <c r="U204" s="18" t="s">
        <v>24</v>
      </c>
      <c r="W204" s="99">
        <f>$V$204*$K$204</f>
        <v>0</v>
      </c>
      <c r="X204" s="99">
        <v>0</v>
      </c>
      <c r="Y204" s="99">
        <f>$X$204*$K$204</f>
        <v>0</v>
      </c>
      <c r="Z204" s="99">
        <v>0</v>
      </c>
      <c r="AA204" s="100">
        <f>$Z$204*$K$204</f>
        <v>0</v>
      </c>
      <c r="AR204" s="5" t="s">
        <v>89</v>
      </c>
      <c r="AT204" s="5" t="s">
        <v>84</v>
      </c>
      <c r="AU204" s="5" t="s">
        <v>41</v>
      </c>
      <c r="AY204" s="5" t="s">
        <v>87</v>
      </c>
      <c r="BE204" s="34">
        <f>IF($U$204="základná",$N$204,0)</f>
        <v>0</v>
      </c>
      <c r="BF204" s="34">
        <f>IF($U$204="znížená",$N$204,0)</f>
        <v>0</v>
      </c>
      <c r="BG204" s="34">
        <f>IF($U$204="zákl. prenesená",$N$204,0)</f>
        <v>0</v>
      </c>
      <c r="BH204" s="34">
        <f>IF($U$204="zníž. prenesená",$N$204,0)</f>
        <v>0</v>
      </c>
      <c r="BI204" s="34">
        <f>IF($U$204="nulová",$N$204,0)</f>
        <v>0</v>
      </c>
      <c r="BJ204" s="5" t="s">
        <v>41</v>
      </c>
      <c r="BK204" s="77">
        <f>ROUND($L$204*$K$204,3)</f>
        <v>0</v>
      </c>
      <c r="BL204" s="5" t="s">
        <v>89</v>
      </c>
      <c r="BM204" s="5" t="s">
        <v>392</v>
      </c>
    </row>
    <row r="205" spans="2:65" s="5" customFormat="1" ht="13.5" customHeight="1">
      <c r="B205" s="36"/>
      <c r="C205" s="101" t="s">
        <v>393</v>
      </c>
      <c r="D205" s="101" t="s">
        <v>97</v>
      </c>
      <c r="E205" s="102" t="s">
        <v>394</v>
      </c>
      <c r="F205" s="118" t="s">
        <v>395</v>
      </c>
      <c r="G205" s="119"/>
      <c r="H205" s="119"/>
      <c r="I205" s="119"/>
      <c r="J205" s="103" t="s">
        <v>110</v>
      </c>
      <c r="K205" s="104">
        <v>0</v>
      </c>
      <c r="L205" s="120">
        <v>0</v>
      </c>
      <c r="M205" s="119"/>
      <c r="N205" s="125">
        <f>ROUND($L$205*$K$205,3)</f>
        <v>0</v>
      </c>
      <c r="O205" s="112"/>
      <c r="P205" s="112"/>
      <c r="Q205" s="112"/>
      <c r="R205" s="37"/>
      <c r="T205" s="83"/>
      <c r="U205" s="18" t="s">
        <v>24</v>
      </c>
      <c r="W205" s="99">
        <f>$V$205*$K$205</f>
        <v>0</v>
      </c>
      <c r="X205" s="99">
        <v>0.0176</v>
      </c>
      <c r="Y205" s="99">
        <f>$X$205*$K$205</f>
        <v>0</v>
      </c>
      <c r="Z205" s="99">
        <v>0</v>
      </c>
      <c r="AA205" s="100">
        <f>$Z$205*$K$205</f>
        <v>0</v>
      </c>
      <c r="AR205" s="5" t="s">
        <v>94</v>
      </c>
      <c r="AT205" s="5" t="s">
        <v>97</v>
      </c>
      <c r="AU205" s="5" t="s">
        <v>41</v>
      </c>
      <c r="AY205" s="5" t="s">
        <v>87</v>
      </c>
      <c r="BE205" s="34">
        <f>IF($U$205="základná",$N$205,0)</f>
        <v>0</v>
      </c>
      <c r="BF205" s="34">
        <f>IF($U$205="znížená",$N$205,0)</f>
        <v>0</v>
      </c>
      <c r="BG205" s="34">
        <f>IF($U$205="zákl. prenesená",$N$205,0)</f>
        <v>0</v>
      </c>
      <c r="BH205" s="34">
        <f>IF($U$205="zníž. prenesená",$N$205,0)</f>
        <v>0</v>
      </c>
      <c r="BI205" s="34">
        <f>IF($U$205="nulová",$N$205,0)</f>
        <v>0</v>
      </c>
      <c r="BJ205" s="5" t="s">
        <v>41</v>
      </c>
      <c r="BK205" s="77">
        <f>ROUND($L$205*$K$205,3)</f>
        <v>0</v>
      </c>
      <c r="BL205" s="5" t="s">
        <v>89</v>
      </c>
      <c r="BM205" s="5" t="s">
        <v>396</v>
      </c>
    </row>
    <row r="206" spans="2:65" s="5" customFormat="1" ht="34.5" customHeight="1">
      <c r="B206" s="36"/>
      <c r="C206" s="96" t="s">
        <v>397</v>
      </c>
      <c r="D206" s="96" t="s">
        <v>84</v>
      </c>
      <c r="E206" s="97" t="s">
        <v>398</v>
      </c>
      <c r="F206" s="122" t="s">
        <v>399</v>
      </c>
      <c r="G206" s="112"/>
      <c r="H206" s="112"/>
      <c r="I206" s="112"/>
      <c r="J206" s="98" t="s">
        <v>110</v>
      </c>
      <c r="K206" s="82">
        <v>505.5</v>
      </c>
      <c r="L206" s="111">
        <v>0</v>
      </c>
      <c r="M206" s="112"/>
      <c r="N206" s="121">
        <f>ROUND($L$206*$K$206,3)</f>
        <v>0</v>
      </c>
      <c r="O206" s="112"/>
      <c r="P206" s="112"/>
      <c r="Q206" s="112"/>
      <c r="R206" s="37"/>
      <c r="T206" s="83"/>
      <c r="U206" s="18" t="s">
        <v>24</v>
      </c>
      <c r="W206" s="99">
        <f>$V$206*$K$206</f>
        <v>0</v>
      </c>
      <c r="X206" s="99">
        <v>1E-05</v>
      </c>
      <c r="Y206" s="99">
        <f>$X$206*$K$206</f>
        <v>0.0050550000000000005</v>
      </c>
      <c r="Z206" s="99">
        <v>0</v>
      </c>
      <c r="AA206" s="100">
        <f>$Z$206*$K$206</f>
        <v>0</v>
      </c>
      <c r="AR206" s="5" t="s">
        <v>89</v>
      </c>
      <c r="AT206" s="5" t="s">
        <v>84</v>
      </c>
      <c r="AU206" s="5" t="s">
        <v>41</v>
      </c>
      <c r="AY206" s="5" t="s">
        <v>87</v>
      </c>
      <c r="BE206" s="34">
        <f>IF($U$206="základná",$N$206,0)</f>
        <v>0</v>
      </c>
      <c r="BF206" s="34">
        <f>IF($U$206="znížená",$N$206,0)</f>
        <v>0</v>
      </c>
      <c r="BG206" s="34">
        <f>IF($U$206="zákl. prenesená",$N$206,0)</f>
        <v>0</v>
      </c>
      <c r="BH206" s="34">
        <f>IF($U$206="zníž. prenesená",$N$206,0)</f>
        <v>0</v>
      </c>
      <c r="BI206" s="34">
        <f>IF($U$206="nulová",$N$206,0)</f>
        <v>0</v>
      </c>
      <c r="BJ206" s="5" t="s">
        <v>41</v>
      </c>
      <c r="BK206" s="77">
        <f>ROUND($L$206*$K$206,3)</f>
        <v>0</v>
      </c>
      <c r="BL206" s="5" t="s">
        <v>89</v>
      </c>
      <c r="BM206" s="5" t="s">
        <v>400</v>
      </c>
    </row>
    <row r="207" spans="2:65" s="5" customFormat="1" ht="24" customHeight="1">
      <c r="B207" s="36"/>
      <c r="C207" s="101" t="s">
        <v>401</v>
      </c>
      <c r="D207" s="101" t="s">
        <v>97</v>
      </c>
      <c r="E207" s="102" t="s">
        <v>402</v>
      </c>
      <c r="F207" s="118" t="s">
        <v>403</v>
      </c>
      <c r="G207" s="119"/>
      <c r="H207" s="119"/>
      <c r="I207" s="119"/>
      <c r="J207" s="103" t="s">
        <v>113</v>
      </c>
      <c r="K207" s="104">
        <v>110.502</v>
      </c>
      <c r="L207" s="120">
        <v>0</v>
      </c>
      <c r="M207" s="119"/>
      <c r="N207" s="125">
        <f>ROUND($L$207*$K$207,3)</f>
        <v>0</v>
      </c>
      <c r="O207" s="112"/>
      <c r="P207" s="112"/>
      <c r="Q207" s="112"/>
      <c r="R207" s="37"/>
      <c r="T207" s="83"/>
      <c r="U207" s="18" t="s">
        <v>24</v>
      </c>
      <c r="W207" s="99">
        <f>$V$207*$K$207</f>
        <v>0</v>
      </c>
      <c r="X207" s="99">
        <v>0.03619</v>
      </c>
      <c r="Y207" s="99">
        <f>$X$207*$K$207</f>
        <v>3.9990673799999996</v>
      </c>
      <c r="Z207" s="99">
        <v>0</v>
      </c>
      <c r="AA207" s="100">
        <f>$Z$207*$K$207</f>
        <v>0</v>
      </c>
      <c r="AR207" s="5" t="s">
        <v>94</v>
      </c>
      <c r="AT207" s="5" t="s">
        <v>97</v>
      </c>
      <c r="AU207" s="5" t="s">
        <v>41</v>
      </c>
      <c r="AY207" s="5" t="s">
        <v>87</v>
      </c>
      <c r="BE207" s="34">
        <f>IF($U$207="základná",$N$207,0)</f>
        <v>0</v>
      </c>
      <c r="BF207" s="34">
        <f>IF($U$207="znížená",$N$207,0)</f>
        <v>0</v>
      </c>
      <c r="BG207" s="34">
        <f>IF($U$207="zákl. prenesená",$N$207,0)</f>
        <v>0</v>
      </c>
      <c r="BH207" s="34">
        <f>IF($U$207="zníž. prenesená",$N$207,0)</f>
        <v>0</v>
      </c>
      <c r="BI207" s="34">
        <f>IF($U$207="nulová",$N$207,0)</f>
        <v>0</v>
      </c>
      <c r="BJ207" s="5" t="s">
        <v>41</v>
      </c>
      <c r="BK207" s="77">
        <f>ROUND($L$207*$K$207,3)</f>
        <v>0</v>
      </c>
      <c r="BL207" s="5" t="s">
        <v>89</v>
      </c>
      <c r="BM207" s="5" t="s">
        <v>404</v>
      </c>
    </row>
    <row r="208" spans="2:65" s="5" customFormat="1" ht="34.5" customHeight="1">
      <c r="B208" s="36"/>
      <c r="C208" s="96" t="s">
        <v>405</v>
      </c>
      <c r="D208" s="96" t="s">
        <v>84</v>
      </c>
      <c r="E208" s="97" t="s">
        <v>406</v>
      </c>
      <c r="F208" s="122" t="s">
        <v>407</v>
      </c>
      <c r="G208" s="112"/>
      <c r="H208" s="112"/>
      <c r="I208" s="112"/>
      <c r="J208" s="98" t="s">
        <v>113</v>
      </c>
      <c r="K208" s="82">
        <v>61</v>
      </c>
      <c r="L208" s="111">
        <v>0</v>
      </c>
      <c r="M208" s="112"/>
      <c r="N208" s="121">
        <f>ROUND($L$208*$K$208,3)</f>
        <v>0</v>
      </c>
      <c r="O208" s="112"/>
      <c r="P208" s="112"/>
      <c r="Q208" s="112"/>
      <c r="R208" s="37"/>
      <c r="T208" s="83"/>
      <c r="U208" s="18" t="s">
        <v>24</v>
      </c>
      <c r="W208" s="99">
        <f>$V$208*$K$208</f>
        <v>0</v>
      </c>
      <c r="X208" s="99">
        <v>3E-05</v>
      </c>
      <c r="Y208" s="99">
        <f>$X$208*$K$208</f>
        <v>0.00183</v>
      </c>
      <c r="Z208" s="99">
        <v>0</v>
      </c>
      <c r="AA208" s="100">
        <f>$Z$208*$K$208</f>
        <v>0</v>
      </c>
      <c r="AR208" s="5" t="s">
        <v>89</v>
      </c>
      <c r="AT208" s="5" t="s">
        <v>84</v>
      </c>
      <c r="AU208" s="5" t="s">
        <v>41</v>
      </c>
      <c r="AY208" s="5" t="s">
        <v>87</v>
      </c>
      <c r="BE208" s="34">
        <f>IF($U$208="základná",$N$208,0)</f>
        <v>0</v>
      </c>
      <c r="BF208" s="34">
        <f>IF($U$208="znížená",$N$208,0)</f>
        <v>0</v>
      </c>
      <c r="BG208" s="34">
        <f>IF($U$208="zákl. prenesená",$N$208,0)</f>
        <v>0</v>
      </c>
      <c r="BH208" s="34">
        <f>IF($U$208="zníž. prenesená",$N$208,0)</f>
        <v>0</v>
      </c>
      <c r="BI208" s="34">
        <f>IF($U$208="nulová",$N$208,0)</f>
        <v>0</v>
      </c>
      <c r="BJ208" s="5" t="s">
        <v>41</v>
      </c>
      <c r="BK208" s="77">
        <f>ROUND($L$208*$K$208,3)</f>
        <v>0</v>
      </c>
      <c r="BL208" s="5" t="s">
        <v>89</v>
      </c>
      <c r="BM208" s="5" t="s">
        <v>408</v>
      </c>
    </row>
    <row r="209" spans="2:65" s="5" customFormat="1" ht="13.5" customHeight="1">
      <c r="B209" s="36"/>
      <c r="C209" s="101" t="s">
        <v>409</v>
      </c>
      <c r="D209" s="101" t="s">
        <v>97</v>
      </c>
      <c r="E209" s="102" t="s">
        <v>410</v>
      </c>
      <c r="F209" s="118" t="s">
        <v>411</v>
      </c>
      <c r="G209" s="119"/>
      <c r="H209" s="119"/>
      <c r="I209" s="119"/>
      <c r="J209" s="103" t="s">
        <v>113</v>
      </c>
      <c r="K209" s="104">
        <v>66.49</v>
      </c>
      <c r="L209" s="120">
        <v>0</v>
      </c>
      <c r="M209" s="119"/>
      <c r="N209" s="125">
        <f>ROUND($L$209*$K$209,3)</f>
        <v>0</v>
      </c>
      <c r="O209" s="112"/>
      <c r="P209" s="112"/>
      <c r="Q209" s="112"/>
      <c r="R209" s="37"/>
      <c r="T209" s="83"/>
      <c r="U209" s="18" t="s">
        <v>24</v>
      </c>
      <c r="W209" s="99">
        <f>$V$209*$K$209</f>
        <v>0</v>
      </c>
      <c r="X209" s="99">
        <v>0.00105</v>
      </c>
      <c r="Y209" s="99">
        <f>$X$209*$K$209</f>
        <v>0.06981449999999999</v>
      </c>
      <c r="Z209" s="99">
        <v>0</v>
      </c>
      <c r="AA209" s="100">
        <f>$Z$209*$K$209</f>
        <v>0</v>
      </c>
      <c r="AR209" s="5" t="s">
        <v>94</v>
      </c>
      <c r="AT209" s="5" t="s">
        <v>97</v>
      </c>
      <c r="AU209" s="5" t="s">
        <v>41</v>
      </c>
      <c r="AY209" s="5" t="s">
        <v>87</v>
      </c>
      <c r="BE209" s="34">
        <f>IF($U$209="základná",$N$209,0)</f>
        <v>0</v>
      </c>
      <c r="BF209" s="34">
        <f>IF($U$209="znížená",$N$209,0)</f>
        <v>0</v>
      </c>
      <c r="BG209" s="34">
        <f>IF($U$209="zákl. prenesená",$N$209,0)</f>
        <v>0</v>
      </c>
      <c r="BH209" s="34">
        <f>IF($U$209="zníž. prenesená",$N$209,0)</f>
        <v>0</v>
      </c>
      <c r="BI209" s="34">
        <f>IF($U$209="nulová",$N$209,0)</f>
        <v>0</v>
      </c>
      <c r="BJ209" s="5" t="s">
        <v>41</v>
      </c>
      <c r="BK209" s="77">
        <f>ROUND($L$209*$K$209,3)</f>
        <v>0</v>
      </c>
      <c r="BL209" s="5" t="s">
        <v>89</v>
      </c>
      <c r="BM209" s="5" t="s">
        <v>412</v>
      </c>
    </row>
    <row r="210" spans="2:65" s="5" customFormat="1" ht="24" customHeight="1">
      <c r="B210" s="36"/>
      <c r="C210" s="96" t="s">
        <v>413</v>
      </c>
      <c r="D210" s="96" t="s">
        <v>84</v>
      </c>
      <c r="E210" s="97" t="s">
        <v>414</v>
      </c>
      <c r="F210" s="122" t="s">
        <v>415</v>
      </c>
      <c r="G210" s="112"/>
      <c r="H210" s="112"/>
      <c r="I210" s="112"/>
      <c r="J210" s="98" t="s">
        <v>113</v>
      </c>
      <c r="K210" s="82">
        <v>183</v>
      </c>
      <c r="L210" s="111">
        <v>0</v>
      </c>
      <c r="M210" s="112"/>
      <c r="N210" s="121">
        <f>ROUND($L$210*$K$210,3)</f>
        <v>0</v>
      </c>
      <c r="O210" s="112"/>
      <c r="P210" s="112"/>
      <c r="Q210" s="112"/>
      <c r="R210" s="37"/>
      <c r="T210" s="83"/>
      <c r="U210" s="18" t="s">
        <v>24</v>
      </c>
      <c r="W210" s="99">
        <f>$V$210*$K$210</f>
        <v>0</v>
      </c>
      <c r="X210" s="99">
        <v>1.7E-05</v>
      </c>
      <c r="Y210" s="99">
        <f>$X$210*$K$210</f>
        <v>0.003111</v>
      </c>
      <c r="Z210" s="99">
        <v>0</v>
      </c>
      <c r="AA210" s="100">
        <f>$Z$210*$K$210</f>
        <v>0</v>
      </c>
      <c r="AR210" s="5" t="s">
        <v>89</v>
      </c>
      <c r="AT210" s="5" t="s">
        <v>84</v>
      </c>
      <c r="AU210" s="5" t="s">
        <v>41</v>
      </c>
      <c r="AY210" s="5" t="s">
        <v>87</v>
      </c>
      <c r="BE210" s="34">
        <f>IF($U$210="základná",$N$210,0)</f>
        <v>0</v>
      </c>
      <c r="BF210" s="34">
        <f>IF($U$210="znížená",$N$210,0)</f>
        <v>0</v>
      </c>
      <c r="BG210" s="34">
        <f>IF($U$210="zákl. prenesená",$N$210,0)</f>
        <v>0</v>
      </c>
      <c r="BH210" s="34">
        <f>IF($U$210="zníž. prenesená",$N$210,0)</f>
        <v>0</v>
      </c>
      <c r="BI210" s="34">
        <f>IF($U$210="nulová",$N$210,0)</f>
        <v>0</v>
      </c>
      <c r="BJ210" s="5" t="s">
        <v>41</v>
      </c>
      <c r="BK210" s="77">
        <f>ROUND($L$210*$K$210,3)</f>
        <v>0</v>
      </c>
      <c r="BL210" s="5" t="s">
        <v>89</v>
      </c>
      <c r="BM210" s="5" t="s">
        <v>416</v>
      </c>
    </row>
    <row r="211" spans="2:65" s="5" customFormat="1" ht="13.5" customHeight="1">
      <c r="B211" s="36"/>
      <c r="C211" s="101" t="s">
        <v>417</v>
      </c>
      <c r="D211" s="101" t="s">
        <v>97</v>
      </c>
      <c r="E211" s="102" t="s">
        <v>418</v>
      </c>
      <c r="F211" s="118" t="s">
        <v>419</v>
      </c>
      <c r="G211" s="119"/>
      <c r="H211" s="119"/>
      <c r="I211" s="119"/>
      <c r="J211" s="103" t="s">
        <v>113</v>
      </c>
      <c r="K211" s="104">
        <v>61.915</v>
      </c>
      <c r="L211" s="120">
        <v>0</v>
      </c>
      <c r="M211" s="119"/>
      <c r="N211" s="125">
        <f>ROUND($L$211*$K$211,3)</f>
        <v>0</v>
      </c>
      <c r="O211" s="112"/>
      <c r="P211" s="112"/>
      <c r="Q211" s="112"/>
      <c r="R211" s="37"/>
      <c r="T211" s="83"/>
      <c r="U211" s="18" t="s">
        <v>24</v>
      </c>
      <c r="W211" s="99">
        <f>$V$211*$K$211</f>
        <v>0</v>
      </c>
      <c r="X211" s="99">
        <v>0.00086</v>
      </c>
      <c r="Y211" s="99">
        <f>$X$211*$K$211</f>
        <v>0.0532469</v>
      </c>
      <c r="Z211" s="99">
        <v>0</v>
      </c>
      <c r="AA211" s="100">
        <f>$Z$211*$K$211</f>
        <v>0</v>
      </c>
      <c r="AR211" s="5" t="s">
        <v>94</v>
      </c>
      <c r="AT211" s="5" t="s">
        <v>97</v>
      </c>
      <c r="AU211" s="5" t="s">
        <v>41</v>
      </c>
      <c r="AY211" s="5" t="s">
        <v>87</v>
      </c>
      <c r="BE211" s="34">
        <f>IF($U$211="základná",$N$211,0)</f>
        <v>0</v>
      </c>
      <c r="BF211" s="34">
        <f>IF($U$211="znížená",$N$211,0)</f>
        <v>0</v>
      </c>
      <c r="BG211" s="34">
        <f>IF($U$211="zákl. prenesená",$N$211,0)</f>
        <v>0</v>
      </c>
      <c r="BH211" s="34">
        <f>IF($U$211="zníž. prenesená",$N$211,0)</f>
        <v>0</v>
      </c>
      <c r="BI211" s="34">
        <f>IF($U$211="nulová",$N$211,0)</f>
        <v>0</v>
      </c>
      <c r="BJ211" s="5" t="s">
        <v>41</v>
      </c>
      <c r="BK211" s="77">
        <f>ROUND($L$211*$K$211,3)</f>
        <v>0</v>
      </c>
      <c r="BL211" s="5" t="s">
        <v>89</v>
      </c>
      <c r="BM211" s="5" t="s">
        <v>420</v>
      </c>
    </row>
    <row r="212" spans="2:65" s="5" customFormat="1" ht="13.5" customHeight="1">
      <c r="B212" s="36"/>
      <c r="C212" s="101" t="s">
        <v>421</v>
      </c>
      <c r="D212" s="101" t="s">
        <v>97</v>
      </c>
      <c r="E212" s="102" t="s">
        <v>422</v>
      </c>
      <c r="F212" s="118" t="s">
        <v>423</v>
      </c>
      <c r="G212" s="119"/>
      <c r="H212" s="119"/>
      <c r="I212" s="119"/>
      <c r="J212" s="103" t="s">
        <v>113</v>
      </c>
      <c r="K212" s="104">
        <v>61.915</v>
      </c>
      <c r="L212" s="120">
        <v>0</v>
      </c>
      <c r="M212" s="119"/>
      <c r="N212" s="125">
        <f>ROUND($L$212*$K$212,3)</f>
        <v>0</v>
      </c>
      <c r="O212" s="112"/>
      <c r="P212" s="112"/>
      <c r="Q212" s="112"/>
      <c r="R212" s="37"/>
      <c r="T212" s="83"/>
      <c r="U212" s="18" t="s">
        <v>24</v>
      </c>
      <c r="W212" s="99">
        <f>$V$212*$K$212</f>
        <v>0</v>
      </c>
      <c r="X212" s="99">
        <v>0.00054</v>
      </c>
      <c r="Y212" s="99">
        <f>$X$212*$K$212</f>
        <v>0.0334341</v>
      </c>
      <c r="Z212" s="99">
        <v>0</v>
      </c>
      <c r="AA212" s="100">
        <f>$Z$212*$K$212</f>
        <v>0</v>
      </c>
      <c r="AR212" s="5" t="s">
        <v>94</v>
      </c>
      <c r="AT212" s="5" t="s">
        <v>97</v>
      </c>
      <c r="AU212" s="5" t="s">
        <v>41</v>
      </c>
      <c r="AY212" s="5" t="s">
        <v>87</v>
      </c>
      <c r="BE212" s="34">
        <f>IF($U$212="základná",$N$212,0)</f>
        <v>0</v>
      </c>
      <c r="BF212" s="34">
        <f>IF($U$212="znížená",$N$212,0)</f>
        <v>0</v>
      </c>
      <c r="BG212" s="34">
        <f>IF($U$212="zákl. prenesená",$N$212,0)</f>
        <v>0</v>
      </c>
      <c r="BH212" s="34">
        <f>IF($U$212="zníž. prenesená",$N$212,0)</f>
        <v>0</v>
      </c>
      <c r="BI212" s="34">
        <f>IF($U$212="nulová",$N$212,0)</f>
        <v>0</v>
      </c>
      <c r="BJ212" s="5" t="s">
        <v>41</v>
      </c>
      <c r="BK212" s="77">
        <f>ROUND($L$212*$K$212,3)</f>
        <v>0</v>
      </c>
      <c r="BL212" s="5" t="s">
        <v>89</v>
      </c>
      <c r="BM212" s="5" t="s">
        <v>424</v>
      </c>
    </row>
    <row r="213" spans="2:65" s="5" customFormat="1" ht="13.5" customHeight="1">
      <c r="B213" s="36"/>
      <c r="C213" s="101" t="s">
        <v>425</v>
      </c>
      <c r="D213" s="101" t="s">
        <v>97</v>
      </c>
      <c r="E213" s="102" t="s">
        <v>426</v>
      </c>
      <c r="F213" s="118" t="s">
        <v>427</v>
      </c>
      <c r="G213" s="119"/>
      <c r="H213" s="119"/>
      <c r="I213" s="119"/>
      <c r="J213" s="103" t="s">
        <v>113</v>
      </c>
      <c r="K213" s="104">
        <v>61.915</v>
      </c>
      <c r="L213" s="120">
        <v>0</v>
      </c>
      <c r="M213" s="119"/>
      <c r="N213" s="125">
        <f>ROUND($L$213*$K$213,3)</f>
        <v>0</v>
      </c>
      <c r="O213" s="112"/>
      <c r="P213" s="112"/>
      <c r="Q213" s="112"/>
      <c r="R213" s="37"/>
      <c r="T213" s="83"/>
      <c r="U213" s="18" t="s">
        <v>24</v>
      </c>
      <c r="W213" s="99">
        <f>$V$213*$K$213</f>
        <v>0</v>
      </c>
      <c r="X213" s="99">
        <v>0.00094</v>
      </c>
      <c r="Y213" s="99">
        <f>$X$213*$K$213</f>
        <v>0.0582001</v>
      </c>
      <c r="Z213" s="99">
        <v>0</v>
      </c>
      <c r="AA213" s="100">
        <f>$Z$213*$K$213</f>
        <v>0</v>
      </c>
      <c r="AR213" s="5" t="s">
        <v>94</v>
      </c>
      <c r="AT213" s="5" t="s">
        <v>97</v>
      </c>
      <c r="AU213" s="5" t="s">
        <v>41</v>
      </c>
      <c r="AY213" s="5" t="s">
        <v>87</v>
      </c>
      <c r="BE213" s="34">
        <f>IF($U$213="základná",$N$213,0)</f>
        <v>0</v>
      </c>
      <c r="BF213" s="34">
        <f>IF($U$213="znížená",$N$213,0)</f>
        <v>0</v>
      </c>
      <c r="BG213" s="34">
        <f>IF($U$213="zákl. prenesená",$N$213,0)</f>
        <v>0</v>
      </c>
      <c r="BH213" s="34">
        <f>IF($U$213="zníž. prenesená",$N$213,0)</f>
        <v>0</v>
      </c>
      <c r="BI213" s="34">
        <f>IF($U$213="nulová",$N$213,0)</f>
        <v>0</v>
      </c>
      <c r="BJ213" s="5" t="s">
        <v>41</v>
      </c>
      <c r="BK213" s="77">
        <f>ROUND($L$213*$K$213,3)</f>
        <v>0</v>
      </c>
      <c r="BL213" s="5" t="s">
        <v>89</v>
      </c>
      <c r="BM213" s="5" t="s">
        <v>428</v>
      </c>
    </row>
    <row r="214" spans="2:65" s="5" customFormat="1" ht="24" customHeight="1">
      <c r="B214" s="36"/>
      <c r="C214" s="96" t="s">
        <v>429</v>
      </c>
      <c r="D214" s="96" t="s">
        <v>84</v>
      </c>
      <c r="E214" s="97" t="s">
        <v>430</v>
      </c>
      <c r="F214" s="122" t="s">
        <v>431</v>
      </c>
      <c r="G214" s="112"/>
      <c r="H214" s="112"/>
      <c r="I214" s="112"/>
      <c r="J214" s="98" t="s">
        <v>113</v>
      </c>
      <c r="K214" s="82">
        <v>5</v>
      </c>
      <c r="L214" s="111">
        <v>0</v>
      </c>
      <c r="M214" s="112"/>
      <c r="N214" s="121">
        <f>ROUND($L$214*$K$214,3)</f>
        <v>0</v>
      </c>
      <c r="O214" s="112"/>
      <c r="P214" s="112"/>
      <c r="Q214" s="112"/>
      <c r="R214" s="37"/>
      <c r="T214" s="83"/>
      <c r="U214" s="18" t="s">
        <v>24</v>
      </c>
      <c r="W214" s="99">
        <f>$V$214*$K$214</f>
        <v>0</v>
      </c>
      <c r="X214" s="99">
        <v>0.00266</v>
      </c>
      <c r="Y214" s="99">
        <f>$X$214*$K$214</f>
        <v>0.0133</v>
      </c>
      <c r="Z214" s="99">
        <v>0</v>
      </c>
      <c r="AA214" s="100">
        <f>$Z$214*$K$214</f>
        <v>0</v>
      </c>
      <c r="AR214" s="5" t="s">
        <v>89</v>
      </c>
      <c r="AT214" s="5" t="s">
        <v>84</v>
      </c>
      <c r="AU214" s="5" t="s">
        <v>41</v>
      </c>
      <c r="AY214" s="5" t="s">
        <v>87</v>
      </c>
      <c r="BE214" s="34">
        <f>IF($U$214="základná",$N$214,0)</f>
        <v>0</v>
      </c>
      <c r="BF214" s="34">
        <f>IF($U$214="znížená",$N$214,0)</f>
        <v>0</v>
      </c>
      <c r="BG214" s="34">
        <f>IF($U$214="zákl. prenesená",$N$214,0)</f>
        <v>0</v>
      </c>
      <c r="BH214" s="34">
        <f>IF($U$214="zníž. prenesená",$N$214,0)</f>
        <v>0</v>
      </c>
      <c r="BI214" s="34">
        <f>IF($U$214="nulová",$N$214,0)</f>
        <v>0</v>
      </c>
      <c r="BJ214" s="5" t="s">
        <v>41</v>
      </c>
      <c r="BK214" s="77">
        <f>ROUND($L$214*$K$214,3)</f>
        <v>0</v>
      </c>
      <c r="BL214" s="5" t="s">
        <v>89</v>
      </c>
      <c r="BM214" s="5" t="s">
        <v>432</v>
      </c>
    </row>
    <row r="215" spans="2:65" s="5" customFormat="1" ht="24" customHeight="1">
      <c r="B215" s="36"/>
      <c r="C215" s="101" t="s">
        <v>433</v>
      </c>
      <c r="D215" s="101" t="s">
        <v>97</v>
      </c>
      <c r="E215" s="102" t="s">
        <v>434</v>
      </c>
      <c r="F215" s="118" t="s">
        <v>435</v>
      </c>
      <c r="G215" s="119"/>
      <c r="H215" s="119"/>
      <c r="I215" s="119"/>
      <c r="J215" s="103" t="s">
        <v>113</v>
      </c>
      <c r="K215" s="104">
        <v>5</v>
      </c>
      <c r="L215" s="120">
        <v>0</v>
      </c>
      <c r="M215" s="119"/>
      <c r="N215" s="125">
        <f>ROUND($L$215*$K$215,3)</f>
        <v>0</v>
      </c>
      <c r="O215" s="112"/>
      <c r="P215" s="112"/>
      <c r="Q215" s="112"/>
      <c r="R215" s="37"/>
      <c r="T215" s="83"/>
      <c r="U215" s="18" t="s">
        <v>24</v>
      </c>
      <c r="W215" s="99">
        <f>$V$215*$K$215</f>
        <v>0</v>
      </c>
      <c r="X215" s="99">
        <v>0.02014</v>
      </c>
      <c r="Y215" s="99">
        <f>$X$215*$K$215</f>
        <v>0.10070000000000001</v>
      </c>
      <c r="Z215" s="99">
        <v>0</v>
      </c>
      <c r="AA215" s="100">
        <f>$Z$215*$K$215</f>
        <v>0</v>
      </c>
      <c r="AR215" s="5" t="s">
        <v>94</v>
      </c>
      <c r="AT215" s="5" t="s">
        <v>97</v>
      </c>
      <c r="AU215" s="5" t="s">
        <v>41</v>
      </c>
      <c r="AY215" s="5" t="s">
        <v>87</v>
      </c>
      <c r="BE215" s="34">
        <f>IF($U$215="základná",$N$215,0)</f>
        <v>0</v>
      </c>
      <c r="BF215" s="34">
        <f>IF($U$215="znížená",$N$215,0)</f>
        <v>0</v>
      </c>
      <c r="BG215" s="34">
        <f>IF($U$215="zákl. prenesená",$N$215,0)</f>
        <v>0</v>
      </c>
      <c r="BH215" s="34">
        <f>IF($U$215="zníž. prenesená",$N$215,0)</f>
        <v>0</v>
      </c>
      <c r="BI215" s="34">
        <f>IF($U$215="nulová",$N$215,0)</f>
        <v>0</v>
      </c>
      <c r="BJ215" s="5" t="s">
        <v>41</v>
      </c>
      <c r="BK215" s="77">
        <f>ROUND($L$215*$K$215,3)</f>
        <v>0</v>
      </c>
      <c r="BL215" s="5" t="s">
        <v>89</v>
      </c>
      <c r="BM215" s="5" t="s">
        <v>436</v>
      </c>
    </row>
    <row r="216" spans="2:65" s="5" customFormat="1" ht="24" customHeight="1">
      <c r="B216" s="36"/>
      <c r="C216" s="96" t="s">
        <v>437</v>
      </c>
      <c r="D216" s="96" t="s">
        <v>84</v>
      </c>
      <c r="E216" s="97" t="s">
        <v>438</v>
      </c>
      <c r="F216" s="122" t="s">
        <v>439</v>
      </c>
      <c r="G216" s="112"/>
      <c r="H216" s="112"/>
      <c r="I216" s="112"/>
      <c r="J216" s="98" t="s">
        <v>113</v>
      </c>
      <c r="K216" s="82">
        <v>61</v>
      </c>
      <c r="L216" s="111">
        <v>0</v>
      </c>
      <c r="M216" s="112"/>
      <c r="N216" s="121">
        <f>ROUND($L$216*$K$216,3)</f>
        <v>0</v>
      </c>
      <c r="O216" s="112"/>
      <c r="P216" s="112"/>
      <c r="Q216" s="112"/>
      <c r="R216" s="37"/>
      <c r="T216" s="83"/>
      <c r="U216" s="18" t="s">
        <v>24</v>
      </c>
      <c r="W216" s="99">
        <f>$V$216*$K$216</f>
        <v>0</v>
      </c>
      <c r="X216" s="99">
        <v>0.00266</v>
      </c>
      <c r="Y216" s="99">
        <f>$X$216*$K$216</f>
        <v>0.16226000000000002</v>
      </c>
      <c r="Z216" s="99">
        <v>0</v>
      </c>
      <c r="AA216" s="100">
        <f>$Z$216*$K$216</f>
        <v>0</v>
      </c>
      <c r="AR216" s="5" t="s">
        <v>89</v>
      </c>
      <c r="AT216" s="5" t="s">
        <v>84</v>
      </c>
      <c r="AU216" s="5" t="s">
        <v>41</v>
      </c>
      <c r="AY216" s="5" t="s">
        <v>87</v>
      </c>
      <c r="BE216" s="34">
        <f>IF($U$216="základná",$N$216,0)</f>
        <v>0</v>
      </c>
      <c r="BF216" s="34">
        <f>IF($U$216="znížená",$N$216,0)</f>
        <v>0</v>
      </c>
      <c r="BG216" s="34">
        <f>IF($U$216="zákl. prenesená",$N$216,0)</f>
        <v>0</v>
      </c>
      <c r="BH216" s="34">
        <f>IF($U$216="zníž. prenesená",$N$216,0)</f>
        <v>0</v>
      </c>
      <c r="BI216" s="34">
        <f>IF($U$216="nulová",$N$216,0)</f>
        <v>0</v>
      </c>
      <c r="BJ216" s="5" t="s">
        <v>41</v>
      </c>
      <c r="BK216" s="77">
        <f>ROUND($L$216*$K$216,3)</f>
        <v>0</v>
      </c>
      <c r="BL216" s="5" t="s">
        <v>89</v>
      </c>
      <c r="BM216" s="5" t="s">
        <v>440</v>
      </c>
    </row>
    <row r="217" spans="2:65" s="5" customFormat="1" ht="24" customHeight="1">
      <c r="B217" s="36"/>
      <c r="C217" s="101" t="s">
        <v>441</v>
      </c>
      <c r="D217" s="101" t="s">
        <v>97</v>
      </c>
      <c r="E217" s="102" t="s">
        <v>442</v>
      </c>
      <c r="F217" s="118" t="s">
        <v>443</v>
      </c>
      <c r="G217" s="119"/>
      <c r="H217" s="119"/>
      <c r="I217" s="119"/>
      <c r="J217" s="103" t="s">
        <v>113</v>
      </c>
      <c r="K217" s="104">
        <v>61.915</v>
      </c>
      <c r="L217" s="120">
        <v>0</v>
      </c>
      <c r="M217" s="119"/>
      <c r="N217" s="125">
        <f>ROUND($L$217*$K$217,3)</f>
        <v>0</v>
      </c>
      <c r="O217" s="112"/>
      <c r="P217" s="112"/>
      <c r="Q217" s="112"/>
      <c r="R217" s="37"/>
      <c r="T217" s="83"/>
      <c r="U217" s="18" t="s">
        <v>24</v>
      </c>
      <c r="W217" s="99">
        <f>$V$217*$K$217</f>
        <v>0</v>
      </c>
      <c r="X217" s="99">
        <v>0.01586</v>
      </c>
      <c r="Y217" s="99">
        <f>$X$217*$K$217</f>
        <v>0.9819718999999999</v>
      </c>
      <c r="Z217" s="99">
        <v>0</v>
      </c>
      <c r="AA217" s="100">
        <f>$Z$217*$K$217</f>
        <v>0</v>
      </c>
      <c r="AR217" s="5" t="s">
        <v>94</v>
      </c>
      <c r="AT217" s="5" t="s">
        <v>97</v>
      </c>
      <c r="AU217" s="5" t="s">
        <v>41</v>
      </c>
      <c r="AY217" s="5" t="s">
        <v>87</v>
      </c>
      <c r="BE217" s="34">
        <f>IF($U$217="základná",$N$217,0)</f>
        <v>0</v>
      </c>
      <c r="BF217" s="34">
        <f>IF($U$217="znížená",$N$217,0)</f>
        <v>0</v>
      </c>
      <c r="BG217" s="34">
        <f>IF($U$217="zákl. prenesená",$N$217,0)</f>
        <v>0</v>
      </c>
      <c r="BH217" s="34">
        <f>IF($U$217="zníž. prenesená",$N$217,0)</f>
        <v>0</v>
      </c>
      <c r="BI217" s="34">
        <f>IF($U$217="nulová",$N$217,0)</f>
        <v>0</v>
      </c>
      <c r="BJ217" s="5" t="s">
        <v>41</v>
      </c>
      <c r="BK217" s="77">
        <f>ROUND($L$217*$K$217,3)</f>
        <v>0</v>
      </c>
      <c r="BL217" s="5" t="s">
        <v>89</v>
      </c>
      <c r="BM217" s="5" t="s">
        <v>444</v>
      </c>
    </row>
    <row r="218" spans="2:65" s="5" customFormat="1" ht="13.5" customHeight="1">
      <c r="B218" s="36"/>
      <c r="C218" s="101" t="s">
        <v>445</v>
      </c>
      <c r="D218" s="101" t="s">
        <v>97</v>
      </c>
      <c r="E218" s="102" t="s">
        <v>446</v>
      </c>
      <c r="F218" s="118" t="s">
        <v>447</v>
      </c>
      <c r="G218" s="119"/>
      <c r="H218" s="119"/>
      <c r="I218" s="119"/>
      <c r="J218" s="103" t="s">
        <v>113</v>
      </c>
      <c r="K218" s="104">
        <v>61.915</v>
      </c>
      <c r="L218" s="120">
        <v>0</v>
      </c>
      <c r="M218" s="119"/>
      <c r="N218" s="125">
        <f>ROUND($L$218*$K$218,3)</f>
        <v>0</v>
      </c>
      <c r="O218" s="112"/>
      <c r="P218" s="112"/>
      <c r="Q218" s="112"/>
      <c r="R218" s="37"/>
      <c r="T218" s="83"/>
      <c r="U218" s="18" t="s">
        <v>24</v>
      </c>
      <c r="W218" s="99">
        <f>$V$218*$K$218</f>
        <v>0</v>
      </c>
      <c r="X218" s="99">
        <v>0.00036</v>
      </c>
      <c r="Y218" s="99">
        <f>$X$218*$K$218</f>
        <v>0.0222894</v>
      </c>
      <c r="Z218" s="99">
        <v>0</v>
      </c>
      <c r="AA218" s="100">
        <f>$Z$218*$K$218</f>
        <v>0</v>
      </c>
      <c r="AR218" s="5" t="s">
        <v>94</v>
      </c>
      <c r="AT218" s="5" t="s">
        <v>97</v>
      </c>
      <c r="AU218" s="5" t="s">
        <v>41</v>
      </c>
      <c r="AY218" s="5" t="s">
        <v>87</v>
      </c>
      <c r="BE218" s="34">
        <f>IF($U$218="základná",$N$218,0)</f>
        <v>0</v>
      </c>
      <c r="BF218" s="34">
        <f>IF($U$218="znížená",$N$218,0)</f>
        <v>0</v>
      </c>
      <c r="BG218" s="34">
        <f>IF($U$218="zákl. prenesená",$N$218,0)</f>
        <v>0</v>
      </c>
      <c r="BH218" s="34">
        <f>IF($U$218="zníž. prenesená",$N$218,0)</f>
        <v>0</v>
      </c>
      <c r="BI218" s="34">
        <f>IF($U$218="nulová",$N$218,0)</f>
        <v>0</v>
      </c>
      <c r="BJ218" s="5" t="s">
        <v>41</v>
      </c>
      <c r="BK218" s="77">
        <f>ROUND($L$218*$K$218,3)</f>
        <v>0</v>
      </c>
      <c r="BL218" s="5" t="s">
        <v>89</v>
      </c>
      <c r="BM218" s="5" t="s">
        <v>448</v>
      </c>
    </row>
    <row r="219" spans="2:65" s="5" customFormat="1" ht="24" customHeight="1">
      <c r="B219" s="36"/>
      <c r="C219" s="96" t="s">
        <v>449</v>
      </c>
      <c r="D219" s="96" t="s">
        <v>84</v>
      </c>
      <c r="E219" s="97" t="s">
        <v>450</v>
      </c>
      <c r="F219" s="122" t="s">
        <v>451</v>
      </c>
      <c r="G219" s="112"/>
      <c r="H219" s="112"/>
      <c r="I219" s="112"/>
      <c r="J219" s="98" t="s">
        <v>113</v>
      </c>
      <c r="K219" s="82">
        <v>17</v>
      </c>
      <c r="L219" s="111">
        <v>0</v>
      </c>
      <c r="M219" s="112"/>
      <c r="N219" s="121">
        <f>ROUND($L$219*$K$219,3)</f>
        <v>0</v>
      </c>
      <c r="O219" s="112"/>
      <c r="P219" s="112"/>
      <c r="Q219" s="112"/>
      <c r="R219" s="37"/>
      <c r="T219" s="83"/>
      <c r="U219" s="18" t="s">
        <v>24</v>
      </c>
      <c r="W219" s="99">
        <f>$V$219*$K$219</f>
        <v>0</v>
      </c>
      <c r="X219" s="99">
        <v>0.00266</v>
      </c>
      <c r="Y219" s="99">
        <f>$X$219*$K$219</f>
        <v>0.04522</v>
      </c>
      <c r="Z219" s="99">
        <v>0</v>
      </c>
      <c r="AA219" s="100">
        <f>$Z$219*$K$219</f>
        <v>0</v>
      </c>
      <c r="AR219" s="5" t="s">
        <v>89</v>
      </c>
      <c r="AT219" s="5" t="s">
        <v>84</v>
      </c>
      <c r="AU219" s="5" t="s">
        <v>41</v>
      </c>
      <c r="AY219" s="5" t="s">
        <v>87</v>
      </c>
      <c r="BE219" s="34">
        <f>IF($U$219="základná",$N$219,0)</f>
        <v>0</v>
      </c>
      <c r="BF219" s="34">
        <f>IF($U$219="znížená",$N$219,0)</f>
        <v>0</v>
      </c>
      <c r="BG219" s="34">
        <f>IF($U$219="zákl. prenesená",$N$219,0)</f>
        <v>0</v>
      </c>
      <c r="BH219" s="34">
        <f>IF($U$219="zníž. prenesená",$N$219,0)</f>
        <v>0</v>
      </c>
      <c r="BI219" s="34">
        <f>IF($U$219="nulová",$N$219,0)</f>
        <v>0</v>
      </c>
      <c r="BJ219" s="5" t="s">
        <v>41</v>
      </c>
      <c r="BK219" s="77">
        <f>ROUND($L$219*$K$219,3)</f>
        <v>0</v>
      </c>
      <c r="BL219" s="5" t="s">
        <v>89</v>
      </c>
      <c r="BM219" s="5" t="s">
        <v>452</v>
      </c>
    </row>
    <row r="220" spans="2:65" s="5" customFormat="1" ht="13.5" customHeight="1">
      <c r="B220" s="36"/>
      <c r="C220" s="101" t="s">
        <v>453</v>
      </c>
      <c r="D220" s="101" t="s">
        <v>97</v>
      </c>
      <c r="E220" s="102" t="s">
        <v>454</v>
      </c>
      <c r="F220" s="118" t="s">
        <v>455</v>
      </c>
      <c r="G220" s="119"/>
      <c r="H220" s="119"/>
      <c r="I220" s="119"/>
      <c r="J220" s="103" t="s">
        <v>113</v>
      </c>
      <c r="K220" s="104">
        <v>14</v>
      </c>
      <c r="L220" s="120">
        <v>0</v>
      </c>
      <c r="M220" s="119"/>
      <c r="N220" s="125">
        <f>ROUND($L$220*$K$220,3)</f>
        <v>0</v>
      </c>
      <c r="O220" s="112"/>
      <c r="P220" s="112"/>
      <c r="Q220" s="112"/>
      <c r="R220" s="37"/>
      <c r="T220" s="83"/>
      <c r="U220" s="18" t="s">
        <v>24</v>
      </c>
      <c r="W220" s="99">
        <f>$V$220*$K$220</f>
        <v>0</v>
      </c>
      <c r="X220" s="99">
        <v>0.00836</v>
      </c>
      <c r="Y220" s="99">
        <f>$X$220*$K$220</f>
        <v>0.11703999999999999</v>
      </c>
      <c r="Z220" s="99">
        <v>0</v>
      </c>
      <c r="AA220" s="100">
        <f>$Z$220*$K$220</f>
        <v>0</v>
      </c>
      <c r="AR220" s="5" t="s">
        <v>94</v>
      </c>
      <c r="AT220" s="5" t="s">
        <v>97</v>
      </c>
      <c r="AU220" s="5" t="s">
        <v>41</v>
      </c>
      <c r="AY220" s="5" t="s">
        <v>87</v>
      </c>
      <c r="BE220" s="34">
        <f>IF($U$220="základná",$N$220,0)</f>
        <v>0</v>
      </c>
      <c r="BF220" s="34">
        <f>IF($U$220="znížená",$N$220,0)</f>
        <v>0</v>
      </c>
      <c r="BG220" s="34">
        <f>IF($U$220="zákl. prenesená",$N$220,0)</f>
        <v>0</v>
      </c>
      <c r="BH220" s="34">
        <f>IF($U$220="zníž. prenesená",$N$220,0)</f>
        <v>0</v>
      </c>
      <c r="BI220" s="34">
        <f>IF($U$220="nulová",$N$220,0)</f>
        <v>0</v>
      </c>
      <c r="BJ220" s="5" t="s">
        <v>41</v>
      </c>
      <c r="BK220" s="77">
        <f>ROUND($L$220*$K$220,3)</f>
        <v>0</v>
      </c>
      <c r="BL220" s="5" t="s">
        <v>89</v>
      </c>
      <c r="BM220" s="5" t="s">
        <v>456</v>
      </c>
    </row>
    <row r="221" spans="2:65" s="5" customFormat="1" ht="24" customHeight="1">
      <c r="B221" s="36"/>
      <c r="C221" s="101" t="s">
        <v>457</v>
      </c>
      <c r="D221" s="101" t="s">
        <v>97</v>
      </c>
      <c r="E221" s="102" t="s">
        <v>458</v>
      </c>
      <c r="F221" s="118" t="s">
        <v>459</v>
      </c>
      <c r="G221" s="119"/>
      <c r="H221" s="119"/>
      <c r="I221" s="119"/>
      <c r="J221" s="103" t="s">
        <v>113</v>
      </c>
      <c r="K221" s="104">
        <v>0</v>
      </c>
      <c r="L221" s="120">
        <v>0</v>
      </c>
      <c r="M221" s="119"/>
      <c r="N221" s="125">
        <f>ROUND($L$221*$K$221,3)</f>
        <v>0</v>
      </c>
      <c r="O221" s="112"/>
      <c r="P221" s="112"/>
      <c r="Q221" s="112"/>
      <c r="R221" s="37"/>
      <c r="T221" s="83"/>
      <c r="U221" s="18" t="s">
        <v>24</v>
      </c>
      <c r="W221" s="99">
        <f>$V$221*$K$221</f>
        <v>0</v>
      </c>
      <c r="X221" s="99">
        <v>0.01312</v>
      </c>
      <c r="Y221" s="99">
        <f>$X$221*$K$221</f>
        <v>0</v>
      </c>
      <c r="Z221" s="99">
        <v>0</v>
      </c>
      <c r="AA221" s="100">
        <f>$Z$221*$K$221</f>
        <v>0</v>
      </c>
      <c r="AR221" s="5" t="s">
        <v>94</v>
      </c>
      <c r="AT221" s="5" t="s">
        <v>97</v>
      </c>
      <c r="AU221" s="5" t="s">
        <v>41</v>
      </c>
      <c r="AY221" s="5" t="s">
        <v>87</v>
      </c>
      <c r="BE221" s="34">
        <f>IF($U$221="základná",$N$221,0)</f>
        <v>0</v>
      </c>
      <c r="BF221" s="34">
        <f>IF($U$221="znížená",$N$221,0)</f>
        <v>0</v>
      </c>
      <c r="BG221" s="34">
        <f>IF($U$221="zákl. prenesená",$N$221,0)</f>
        <v>0</v>
      </c>
      <c r="BH221" s="34">
        <f>IF($U$221="zníž. prenesená",$N$221,0)</f>
        <v>0</v>
      </c>
      <c r="BI221" s="34">
        <f>IF($U$221="nulová",$N$221,0)</f>
        <v>0</v>
      </c>
      <c r="BJ221" s="5" t="s">
        <v>41</v>
      </c>
      <c r="BK221" s="77">
        <f>ROUND($L$221*$K$221,3)</f>
        <v>0</v>
      </c>
      <c r="BL221" s="5" t="s">
        <v>89</v>
      </c>
      <c r="BM221" s="5" t="s">
        <v>460</v>
      </c>
    </row>
    <row r="222" spans="2:65" s="5" customFormat="1" ht="24" customHeight="1">
      <c r="B222" s="36"/>
      <c r="C222" s="101" t="s">
        <v>461</v>
      </c>
      <c r="D222" s="101" t="s">
        <v>97</v>
      </c>
      <c r="E222" s="102" t="s">
        <v>462</v>
      </c>
      <c r="F222" s="118" t="s">
        <v>463</v>
      </c>
      <c r="G222" s="119"/>
      <c r="H222" s="119"/>
      <c r="I222" s="119"/>
      <c r="J222" s="103" t="s">
        <v>113</v>
      </c>
      <c r="K222" s="104">
        <v>3</v>
      </c>
      <c r="L222" s="120">
        <v>0</v>
      </c>
      <c r="M222" s="119"/>
      <c r="N222" s="125">
        <f>ROUND($L$222*$K$222,3)</f>
        <v>0</v>
      </c>
      <c r="O222" s="112"/>
      <c r="P222" s="112"/>
      <c r="Q222" s="112"/>
      <c r="R222" s="37"/>
      <c r="T222" s="83"/>
      <c r="U222" s="18" t="s">
        <v>24</v>
      </c>
      <c r="W222" s="99">
        <f>$V$222*$K$222</f>
        <v>0</v>
      </c>
      <c r="X222" s="99">
        <v>0.0153</v>
      </c>
      <c r="Y222" s="99">
        <f>$X$222*$K$222</f>
        <v>0.045899999999999996</v>
      </c>
      <c r="Z222" s="99">
        <v>0</v>
      </c>
      <c r="AA222" s="100">
        <f>$Z$222*$K$222</f>
        <v>0</v>
      </c>
      <c r="AR222" s="5" t="s">
        <v>94</v>
      </c>
      <c r="AT222" s="5" t="s">
        <v>97</v>
      </c>
      <c r="AU222" s="5" t="s">
        <v>41</v>
      </c>
      <c r="AY222" s="5" t="s">
        <v>87</v>
      </c>
      <c r="BE222" s="34">
        <f>IF($U$222="základná",$N$222,0)</f>
        <v>0</v>
      </c>
      <c r="BF222" s="34">
        <f>IF($U$222="znížená",$N$222,0)</f>
        <v>0</v>
      </c>
      <c r="BG222" s="34">
        <f>IF($U$222="zákl. prenesená",$N$222,0)</f>
        <v>0</v>
      </c>
      <c r="BH222" s="34">
        <f>IF($U$222="zníž. prenesená",$N$222,0)</f>
        <v>0</v>
      </c>
      <c r="BI222" s="34">
        <f>IF($U$222="nulová",$N$222,0)</f>
        <v>0</v>
      </c>
      <c r="BJ222" s="5" t="s">
        <v>41</v>
      </c>
      <c r="BK222" s="77">
        <f>ROUND($L$222*$K$222,3)</f>
        <v>0</v>
      </c>
      <c r="BL222" s="5" t="s">
        <v>89</v>
      </c>
      <c r="BM222" s="5" t="s">
        <v>464</v>
      </c>
    </row>
    <row r="223" spans="2:65" s="5" customFormat="1" ht="13.5" customHeight="1">
      <c r="B223" s="36"/>
      <c r="C223" s="96" t="s">
        <v>465</v>
      </c>
      <c r="D223" s="96" t="s">
        <v>84</v>
      </c>
      <c r="E223" s="97" t="s">
        <v>466</v>
      </c>
      <c r="F223" s="122" t="s">
        <v>467</v>
      </c>
      <c r="G223" s="112"/>
      <c r="H223" s="112"/>
      <c r="I223" s="112"/>
      <c r="J223" s="98" t="s">
        <v>110</v>
      </c>
      <c r="K223" s="82">
        <v>305</v>
      </c>
      <c r="L223" s="111">
        <v>0</v>
      </c>
      <c r="M223" s="112"/>
      <c r="N223" s="121">
        <f>ROUND($L$223*$K$223,3)</f>
        <v>0</v>
      </c>
      <c r="O223" s="112"/>
      <c r="P223" s="112"/>
      <c r="Q223" s="112"/>
      <c r="R223" s="37"/>
      <c r="T223" s="83"/>
      <c r="U223" s="18" t="s">
        <v>24</v>
      </c>
      <c r="W223" s="99">
        <f>$V$223*$K$223</f>
        <v>0</v>
      </c>
      <c r="X223" s="99">
        <v>0</v>
      </c>
      <c r="Y223" s="99">
        <f>$X$223*$K$223</f>
        <v>0</v>
      </c>
      <c r="Z223" s="99">
        <v>0</v>
      </c>
      <c r="AA223" s="100">
        <f>$Z$223*$K$223</f>
        <v>0</v>
      </c>
      <c r="AR223" s="5" t="s">
        <v>89</v>
      </c>
      <c r="AT223" s="5" t="s">
        <v>84</v>
      </c>
      <c r="AU223" s="5" t="s">
        <v>41</v>
      </c>
      <c r="AY223" s="5" t="s">
        <v>87</v>
      </c>
      <c r="BE223" s="34">
        <f>IF($U$223="základná",$N$223,0)</f>
        <v>0</v>
      </c>
      <c r="BF223" s="34">
        <f>IF($U$223="znížená",$N$223,0)</f>
        <v>0</v>
      </c>
      <c r="BG223" s="34">
        <f>IF($U$223="zákl. prenesená",$N$223,0)</f>
        <v>0</v>
      </c>
      <c r="BH223" s="34">
        <f>IF($U$223="zníž. prenesená",$N$223,0)</f>
        <v>0</v>
      </c>
      <c r="BI223" s="34">
        <f>IF($U$223="nulová",$N$223,0)</f>
        <v>0</v>
      </c>
      <c r="BJ223" s="5" t="s">
        <v>41</v>
      </c>
      <c r="BK223" s="77">
        <f>ROUND($L$223*$K$223,3)</f>
        <v>0</v>
      </c>
      <c r="BL223" s="5" t="s">
        <v>89</v>
      </c>
      <c r="BM223" s="5" t="s">
        <v>468</v>
      </c>
    </row>
    <row r="224" spans="2:65" s="5" customFormat="1" ht="13.5" customHeight="1">
      <c r="B224" s="36"/>
      <c r="C224" s="96" t="s">
        <v>469</v>
      </c>
      <c r="D224" s="96" t="s">
        <v>84</v>
      </c>
      <c r="E224" s="97" t="s">
        <v>470</v>
      </c>
      <c r="F224" s="122" t="s">
        <v>471</v>
      </c>
      <c r="G224" s="112"/>
      <c r="H224" s="112"/>
      <c r="I224" s="112"/>
      <c r="J224" s="98" t="s">
        <v>110</v>
      </c>
      <c r="K224" s="82">
        <v>505.5</v>
      </c>
      <c r="L224" s="111">
        <v>0</v>
      </c>
      <c r="M224" s="112"/>
      <c r="N224" s="121">
        <f>ROUND($L$224*$K$224,3)</f>
        <v>0</v>
      </c>
      <c r="O224" s="112"/>
      <c r="P224" s="112"/>
      <c r="Q224" s="112"/>
      <c r="R224" s="37"/>
      <c r="T224" s="83"/>
      <c r="U224" s="18" t="s">
        <v>24</v>
      </c>
      <c r="W224" s="99">
        <f>$V$224*$K$224</f>
        <v>0</v>
      </c>
      <c r="X224" s="99">
        <v>0</v>
      </c>
      <c r="Y224" s="99">
        <f>$X$224*$K$224</f>
        <v>0</v>
      </c>
      <c r="Z224" s="99">
        <v>0</v>
      </c>
      <c r="AA224" s="100">
        <f>$Z$224*$K$224</f>
        <v>0</v>
      </c>
      <c r="AR224" s="5" t="s">
        <v>89</v>
      </c>
      <c r="AT224" s="5" t="s">
        <v>84</v>
      </c>
      <c r="AU224" s="5" t="s">
        <v>41</v>
      </c>
      <c r="AY224" s="5" t="s">
        <v>87</v>
      </c>
      <c r="BE224" s="34">
        <f>IF($U$224="základná",$N$224,0)</f>
        <v>0</v>
      </c>
      <c r="BF224" s="34">
        <f>IF($U$224="znížená",$N$224,0)</f>
        <v>0</v>
      </c>
      <c r="BG224" s="34">
        <f>IF($U$224="zákl. prenesená",$N$224,0)</f>
        <v>0</v>
      </c>
      <c r="BH224" s="34">
        <f>IF($U$224="zníž. prenesená",$N$224,0)</f>
        <v>0</v>
      </c>
      <c r="BI224" s="34">
        <f>IF($U$224="nulová",$N$224,0)</f>
        <v>0</v>
      </c>
      <c r="BJ224" s="5" t="s">
        <v>41</v>
      </c>
      <c r="BK224" s="77">
        <f>ROUND($L$224*$K$224,3)</f>
        <v>0</v>
      </c>
      <c r="BL224" s="5" t="s">
        <v>89</v>
      </c>
      <c r="BM224" s="5" t="s">
        <v>472</v>
      </c>
    </row>
    <row r="225" spans="2:65" s="5" customFormat="1" ht="24" customHeight="1">
      <c r="B225" s="36"/>
      <c r="C225" s="96" t="s">
        <v>473</v>
      </c>
      <c r="D225" s="96" t="s">
        <v>84</v>
      </c>
      <c r="E225" s="97" t="s">
        <v>474</v>
      </c>
      <c r="F225" s="122" t="s">
        <v>475</v>
      </c>
      <c r="G225" s="112"/>
      <c r="H225" s="112"/>
      <c r="I225" s="112"/>
      <c r="J225" s="98" t="s">
        <v>113</v>
      </c>
      <c r="K225" s="82">
        <v>6</v>
      </c>
      <c r="L225" s="111">
        <v>0</v>
      </c>
      <c r="M225" s="112"/>
      <c r="N225" s="121">
        <f>ROUND($L$225*$K$225,3)</f>
        <v>0</v>
      </c>
      <c r="O225" s="112"/>
      <c r="P225" s="112"/>
      <c r="Q225" s="112"/>
      <c r="R225" s="37"/>
      <c r="T225" s="83"/>
      <c r="U225" s="18" t="s">
        <v>24</v>
      </c>
      <c r="W225" s="99">
        <f>$V$225*$K$225</f>
        <v>0</v>
      </c>
      <c r="X225" s="99">
        <v>0.0208</v>
      </c>
      <c r="Y225" s="99">
        <f>$X$225*$K$225</f>
        <v>0.1248</v>
      </c>
      <c r="Z225" s="99">
        <v>0</v>
      </c>
      <c r="AA225" s="100">
        <f>$Z$225*$K$225</f>
        <v>0</v>
      </c>
      <c r="AR225" s="5" t="s">
        <v>89</v>
      </c>
      <c r="AT225" s="5" t="s">
        <v>84</v>
      </c>
      <c r="AU225" s="5" t="s">
        <v>41</v>
      </c>
      <c r="AY225" s="5" t="s">
        <v>87</v>
      </c>
      <c r="BE225" s="34">
        <f>IF($U$225="základná",$N$225,0)</f>
        <v>0</v>
      </c>
      <c r="BF225" s="34">
        <f>IF($U$225="znížená",$N$225,0)</f>
        <v>0</v>
      </c>
      <c r="BG225" s="34">
        <f>IF($U$225="zákl. prenesená",$N$225,0)</f>
        <v>0</v>
      </c>
      <c r="BH225" s="34">
        <f>IF($U$225="zníž. prenesená",$N$225,0)</f>
        <v>0</v>
      </c>
      <c r="BI225" s="34">
        <f>IF($U$225="nulová",$N$225,0)</f>
        <v>0</v>
      </c>
      <c r="BJ225" s="5" t="s">
        <v>41</v>
      </c>
      <c r="BK225" s="77">
        <f>ROUND($L$225*$K$225,3)</f>
        <v>0</v>
      </c>
      <c r="BL225" s="5" t="s">
        <v>89</v>
      </c>
      <c r="BM225" s="5" t="s">
        <v>476</v>
      </c>
    </row>
    <row r="226" spans="2:65" s="5" customFormat="1" ht="24" customHeight="1">
      <c r="B226" s="36"/>
      <c r="C226" s="96" t="s">
        <v>477</v>
      </c>
      <c r="D226" s="96" t="s">
        <v>84</v>
      </c>
      <c r="E226" s="97" t="s">
        <v>478</v>
      </c>
      <c r="F226" s="122" t="s">
        <v>479</v>
      </c>
      <c r="G226" s="112"/>
      <c r="H226" s="112"/>
      <c r="I226" s="112"/>
      <c r="J226" s="98" t="s">
        <v>113</v>
      </c>
      <c r="K226" s="82">
        <v>28</v>
      </c>
      <c r="L226" s="111">
        <v>0</v>
      </c>
      <c r="M226" s="112"/>
      <c r="N226" s="121">
        <f>ROUND($L$226*$K$226,3)</f>
        <v>0</v>
      </c>
      <c r="O226" s="112"/>
      <c r="P226" s="112"/>
      <c r="Q226" s="112"/>
      <c r="R226" s="37"/>
      <c r="T226" s="83"/>
      <c r="U226" s="18" t="s">
        <v>24</v>
      </c>
      <c r="W226" s="99">
        <f>$V$226*$K$226</f>
        <v>0</v>
      </c>
      <c r="X226" s="99">
        <v>0.0372414</v>
      </c>
      <c r="Y226" s="99">
        <f>$X$226*$K$226</f>
        <v>1.0427592</v>
      </c>
      <c r="Z226" s="99">
        <v>0</v>
      </c>
      <c r="AA226" s="100">
        <f>$Z$226*$K$226</f>
        <v>0</v>
      </c>
      <c r="AR226" s="5" t="s">
        <v>89</v>
      </c>
      <c r="AT226" s="5" t="s">
        <v>84</v>
      </c>
      <c r="AU226" s="5" t="s">
        <v>41</v>
      </c>
      <c r="AY226" s="5" t="s">
        <v>87</v>
      </c>
      <c r="BE226" s="34">
        <f>IF($U$226="základná",$N$226,0)</f>
        <v>0</v>
      </c>
      <c r="BF226" s="34">
        <f>IF($U$226="znížená",$N$226,0)</f>
        <v>0</v>
      </c>
      <c r="BG226" s="34">
        <f>IF($U$226="zákl. prenesená",$N$226,0)</f>
        <v>0</v>
      </c>
      <c r="BH226" s="34">
        <f>IF($U$226="zníž. prenesená",$N$226,0)</f>
        <v>0</v>
      </c>
      <c r="BI226" s="34">
        <f>IF($U$226="nulová",$N$226,0)</f>
        <v>0</v>
      </c>
      <c r="BJ226" s="5" t="s">
        <v>41</v>
      </c>
      <c r="BK226" s="77">
        <f>ROUND($L$226*$K$226,3)</f>
        <v>0</v>
      </c>
      <c r="BL226" s="5" t="s">
        <v>89</v>
      </c>
      <c r="BM226" s="5" t="s">
        <v>480</v>
      </c>
    </row>
    <row r="227" spans="2:65" s="5" customFormat="1" ht="24" customHeight="1">
      <c r="B227" s="36"/>
      <c r="C227" s="96" t="s">
        <v>481</v>
      </c>
      <c r="D227" s="96" t="s">
        <v>84</v>
      </c>
      <c r="E227" s="97" t="s">
        <v>482</v>
      </c>
      <c r="F227" s="122" t="s">
        <v>483</v>
      </c>
      <c r="G227" s="112"/>
      <c r="H227" s="112"/>
      <c r="I227" s="112"/>
      <c r="J227" s="98" t="s">
        <v>113</v>
      </c>
      <c r="K227" s="82">
        <v>14</v>
      </c>
      <c r="L227" s="111">
        <v>0</v>
      </c>
      <c r="M227" s="112"/>
      <c r="N227" s="121">
        <f>ROUND($L$227*$K$227,3)</f>
        <v>0</v>
      </c>
      <c r="O227" s="112"/>
      <c r="P227" s="112"/>
      <c r="Q227" s="112"/>
      <c r="R227" s="37"/>
      <c r="T227" s="83"/>
      <c r="U227" s="18" t="s">
        <v>24</v>
      </c>
      <c r="W227" s="99">
        <f>$V$227*$K$227</f>
        <v>0</v>
      </c>
      <c r="X227" s="99">
        <v>2.4250279540878</v>
      </c>
      <c r="Y227" s="99">
        <f>$X$227*$K$227</f>
        <v>33.9503913572292</v>
      </c>
      <c r="Z227" s="99">
        <v>0</v>
      </c>
      <c r="AA227" s="100">
        <f>$Z$227*$K$227</f>
        <v>0</v>
      </c>
      <c r="AR227" s="5" t="s">
        <v>89</v>
      </c>
      <c r="AT227" s="5" t="s">
        <v>84</v>
      </c>
      <c r="AU227" s="5" t="s">
        <v>41</v>
      </c>
      <c r="AY227" s="5" t="s">
        <v>87</v>
      </c>
      <c r="BE227" s="34">
        <f>IF($U$227="základná",$N$227,0)</f>
        <v>0</v>
      </c>
      <c r="BF227" s="34">
        <f>IF($U$227="znížená",$N$227,0)</f>
        <v>0</v>
      </c>
      <c r="BG227" s="34">
        <f>IF($U$227="zákl. prenesená",$N$227,0)</f>
        <v>0</v>
      </c>
      <c r="BH227" s="34">
        <f>IF($U$227="zníž. prenesená",$N$227,0)</f>
        <v>0</v>
      </c>
      <c r="BI227" s="34">
        <f>IF($U$227="nulová",$N$227,0)</f>
        <v>0</v>
      </c>
      <c r="BJ227" s="5" t="s">
        <v>41</v>
      </c>
      <c r="BK227" s="77">
        <f>ROUND($L$227*$K$227,3)</f>
        <v>0</v>
      </c>
      <c r="BL227" s="5" t="s">
        <v>89</v>
      </c>
      <c r="BM227" s="5" t="s">
        <v>484</v>
      </c>
    </row>
    <row r="228" spans="2:65" s="5" customFormat="1" ht="34.5" customHeight="1">
      <c r="B228" s="36"/>
      <c r="C228" s="101" t="s">
        <v>485</v>
      </c>
      <c r="D228" s="101" t="s">
        <v>97</v>
      </c>
      <c r="E228" s="102" t="s">
        <v>486</v>
      </c>
      <c r="F228" s="118" t="s">
        <v>487</v>
      </c>
      <c r="G228" s="119"/>
      <c r="H228" s="119"/>
      <c r="I228" s="119"/>
      <c r="J228" s="103" t="s">
        <v>113</v>
      </c>
      <c r="K228" s="104">
        <v>14.14</v>
      </c>
      <c r="L228" s="120">
        <v>0</v>
      </c>
      <c r="M228" s="119"/>
      <c r="N228" s="125">
        <f>ROUND($L$228*$K$228,3)</f>
        <v>0</v>
      </c>
      <c r="O228" s="112"/>
      <c r="P228" s="112"/>
      <c r="Q228" s="112"/>
      <c r="R228" s="37"/>
      <c r="T228" s="83"/>
      <c r="U228" s="18" t="s">
        <v>24</v>
      </c>
      <c r="W228" s="99">
        <f>$V$228*$K$228</f>
        <v>0</v>
      </c>
      <c r="X228" s="99">
        <v>1.207</v>
      </c>
      <c r="Y228" s="99">
        <f>$X$228*$K$228</f>
        <v>17.06698</v>
      </c>
      <c r="Z228" s="99">
        <v>0</v>
      </c>
      <c r="AA228" s="100">
        <f>$Z$228*$K$228</f>
        <v>0</v>
      </c>
      <c r="AR228" s="5" t="s">
        <v>94</v>
      </c>
      <c r="AT228" s="5" t="s">
        <v>97</v>
      </c>
      <c r="AU228" s="5" t="s">
        <v>41</v>
      </c>
      <c r="AY228" s="5" t="s">
        <v>87</v>
      </c>
      <c r="BE228" s="34">
        <f>IF($U$228="základná",$N$228,0)</f>
        <v>0</v>
      </c>
      <c r="BF228" s="34">
        <f>IF($U$228="znížená",$N$228,0)</f>
        <v>0</v>
      </c>
      <c r="BG228" s="34">
        <f>IF($U$228="zákl. prenesená",$N$228,0)</f>
        <v>0</v>
      </c>
      <c r="BH228" s="34">
        <f>IF($U$228="zníž. prenesená",$N$228,0)</f>
        <v>0</v>
      </c>
      <c r="BI228" s="34">
        <f>IF($U$228="nulová",$N$228,0)</f>
        <v>0</v>
      </c>
      <c r="BJ228" s="5" t="s">
        <v>41</v>
      </c>
      <c r="BK228" s="77">
        <f>ROUND($L$228*$K$228,3)</f>
        <v>0</v>
      </c>
      <c r="BL228" s="5" t="s">
        <v>89</v>
      </c>
      <c r="BM228" s="5" t="s">
        <v>488</v>
      </c>
    </row>
    <row r="229" spans="2:65" s="5" customFormat="1" ht="34.5" customHeight="1">
      <c r="B229" s="36"/>
      <c r="C229" s="101" t="s">
        <v>489</v>
      </c>
      <c r="D229" s="101" t="s">
        <v>97</v>
      </c>
      <c r="E229" s="102" t="s">
        <v>490</v>
      </c>
      <c r="F229" s="118" t="s">
        <v>491</v>
      </c>
      <c r="G229" s="119"/>
      <c r="H229" s="119"/>
      <c r="I229" s="119"/>
      <c r="J229" s="103" t="s">
        <v>113</v>
      </c>
      <c r="K229" s="104">
        <v>0</v>
      </c>
      <c r="L229" s="120">
        <v>0</v>
      </c>
      <c r="M229" s="119"/>
      <c r="N229" s="125">
        <f>ROUND($L$229*$K$229,3)</f>
        <v>0</v>
      </c>
      <c r="O229" s="112"/>
      <c r="P229" s="112"/>
      <c r="Q229" s="112"/>
      <c r="R229" s="37"/>
      <c r="T229" s="83"/>
      <c r="U229" s="18" t="s">
        <v>24</v>
      </c>
      <c r="W229" s="99">
        <f>$V$229*$K$229</f>
        <v>0</v>
      </c>
      <c r="X229" s="99">
        <v>1.525</v>
      </c>
      <c r="Y229" s="99">
        <f>$X$229*$K$229</f>
        <v>0</v>
      </c>
      <c r="Z229" s="99">
        <v>0</v>
      </c>
      <c r="AA229" s="100">
        <f>$Z$229*$K$229</f>
        <v>0</v>
      </c>
      <c r="AR229" s="5" t="s">
        <v>94</v>
      </c>
      <c r="AT229" s="5" t="s">
        <v>97</v>
      </c>
      <c r="AU229" s="5" t="s">
        <v>41</v>
      </c>
      <c r="AY229" s="5" t="s">
        <v>87</v>
      </c>
      <c r="BE229" s="34">
        <f>IF($U$229="základná",$N$229,0)</f>
        <v>0</v>
      </c>
      <c r="BF229" s="34">
        <f>IF($U$229="znížená",$N$229,0)</f>
        <v>0</v>
      </c>
      <c r="BG229" s="34">
        <f>IF($U$229="zákl. prenesená",$N$229,0)</f>
        <v>0</v>
      </c>
      <c r="BH229" s="34">
        <f>IF($U$229="zníž. prenesená",$N$229,0)</f>
        <v>0</v>
      </c>
      <c r="BI229" s="34">
        <f>IF($U$229="nulová",$N$229,0)</f>
        <v>0</v>
      </c>
      <c r="BJ229" s="5" t="s">
        <v>41</v>
      </c>
      <c r="BK229" s="77">
        <f>ROUND($L$229*$K$229,3)</f>
        <v>0</v>
      </c>
      <c r="BL229" s="5" t="s">
        <v>89</v>
      </c>
      <c r="BM229" s="5" t="s">
        <v>492</v>
      </c>
    </row>
    <row r="230" spans="2:65" s="5" customFormat="1" ht="24" customHeight="1">
      <c r="B230" s="36"/>
      <c r="C230" s="101" t="s">
        <v>493</v>
      </c>
      <c r="D230" s="101" t="s">
        <v>97</v>
      </c>
      <c r="E230" s="102" t="s">
        <v>494</v>
      </c>
      <c r="F230" s="118" t="s">
        <v>495</v>
      </c>
      <c r="G230" s="119"/>
      <c r="H230" s="119"/>
      <c r="I230" s="119"/>
      <c r="J230" s="103" t="s">
        <v>113</v>
      </c>
      <c r="K230" s="104">
        <v>3.03</v>
      </c>
      <c r="L230" s="120">
        <v>0</v>
      </c>
      <c r="M230" s="119"/>
      <c r="N230" s="125">
        <f>ROUND($L$230*$K$230,3)</f>
        <v>0</v>
      </c>
      <c r="O230" s="112"/>
      <c r="P230" s="112"/>
      <c r="Q230" s="112"/>
      <c r="R230" s="37"/>
      <c r="T230" s="83"/>
      <c r="U230" s="18" t="s">
        <v>24</v>
      </c>
      <c r="W230" s="99">
        <f>$V$230*$K$230</f>
        <v>0</v>
      </c>
      <c r="X230" s="99">
        <v>0.2</v>
      </c>
      <c r="Y230" s="99">
        <f>$X$230*$K$230</f>
        <v>0.606</v>
      </c>
      <c r="Z230" s="99">
        <v>0</v>
      </c>
      <c r="AA230" s="100">
        <f>$Z$230*$K$230</f>
        <v>0</v>
      </c>
      <c r="AR230" s="5" t="s">
        <v>94</v>
      </c>
      <c r="AT230" s="5" t="s">
        <v>97</v>
      </c>
      <c r="AU230" s="5" t="s">
        <v>41</v>
      </c>
      <c r="AY230" s="5" t="s">
        <v>87</v>
      </c>
      <c r="BE230" s="34">
        <f>IF($U$230="základná",$N$230,0)</f>
        <v>0</v>
      </c>
      <c r="BF230" s="34">
        <f>IF($U$230="znížená",$N$230,0)</f>
        <v>0</v>
      </c>
      <c r="BG230" s="34">
        <f>IF($U$230="zákl. prenesená",$N$230,0)</f>
        <v>0</v>
      </c>
      <c r="BH230" s="34">
        <f>IF($U$230="zníž. prenesená",$N$230,0)</f>
        <v>0</v>
      </c>
      <c r="BI230" s="34">
        <f>IF($U$230="nulová",$N$230,0)</f>
        <v>0</v>
      </c>
      <c r="BJ230" s="5" t="s">
        <v>41</v>
      </c>
      <c r="BK230" s="77">
        <f>ROUND($L$230*$K$230,3)</f>
        <v>0</v>
      </c>
      <c r="BL230" s="5" t="s">
        <v>89</v>
      </c>
      <c r="BM230" s="5" t="s">
        <v>496</v>
      </c>
    </row>
    <row r="231" spans="2:65" s="5" customFormat="1" ht="24" customHeight="1">
      <c r="B231" s="36"/>
      <c r="C231" s="101" t="s">
        <v>497</v>
      </c>
      <c r="D231" s="101" t="s">
        <v>97</v>
      </c>
      <c r="E231" s="102" t="s">
        <v>498</v>
      </c>
      <c r="F231" s="118" t="s">
        <v>499</v>
      </c>
      <c r="G231" s="119"/>
      <c r="H231" s="119"/>
      <c r="I231" s="119"/>
      <c r="J231" s="103" t="s">
        <v>113</v>
      </c>
      <c r="K231" s="104">
        <v>28.28</v>
      </c>
      <c r="L231" s="120">
        <v>0</v>
      </c>
      <c r="M231" s="119"/>
      <c r="N231" s="125">
        <f>ROUND($L$231*$K$231,3)</f>
        <v>0</v>
      </c>
      <c r="O231" s="112"/>
      <c r="P231" s="112"/>
      <c r="Q231" s="112"/>
      <c r="R231" s="37"/>
      <c r="T231" s="83"/>
      <c r="U231" s="18" t="s">
        <v>24</v>
      </c>
      <c r="W231" s="99">
        <f>$V$231*$K$231</f>
        <v>0</v>
      </c>
      <c r="X231" s="99">
        <v>0.241</v>
      </c>
      <c r="Y231" s="99">
        <f>$X$231*$K$231</f>
        <v>6.81548</v>
      </c>
      <c r="Z231" s="99">
        <v>0</v>
      </c>
      <c r="AA231" s="100">
        <f>$Z$231*$K$231</f>
        <v>0</v>
      </c>
      <c r="AR231" s="5" t="s">
        <v>94</v>
      </c>
      <c r="AT231" s="5" t="s">
        <v>97</v>
      </c>
      <c r="AU231" s="5" t="s">
        <v>41</v>
      </c>
      <c r="AY231" s="5" t="s">
        <v>87</v>
      </c>
      <c r="BE231" s="34">
        <f>IF($U$231="základná",$N$231,0)</f>
        <v>0</v>
      </c>
      <c r="BF231" s="34">
        <f>IF($U$231="znížená",$N$231,0)</f>
        <v>0</v>
      </c>
      <c r="BG231" s="34">
        <f>IF($U$231="zákl. prenesená",$N$231,0)</f>
        <v>0</v>
      </c>
      <c r="BH231" s="34">
        <f>IF($U$231="zníž. prenesená",$N$231,0)</f>
        <v>0</v>
      </c>
      <c r="BI231" s="34">
        <f>IF($U$231="nulová",$N$231,0)</f>
        <v>0</v>
      </c>
      <c r="BJ231" s="5" t="s">
        <v>41</v>
      </c>
      <c r="BK231" s="77">
        <f>ROUND($L$231*$K$231,3)</f>
        <v>0</v>
      </c>
      <c r="BL231" s="5" t="s">
        <v>89</v>
      </c>
      <c r="BM231" s="5" t="s">
        <v>500</v>
      </c>
    </row>
    <row r="232" spans="2:65" s="5" customFormat="1" ht="13.5" customHeight="1">
      <c r="B232" s="36"/>
      <c r="C232" s="101" t="s">
        <v>501</v>
      </c>
      <c r="D232" s="101" t="s">
        <v>97</v>
      </c>
      <c r="E232" s="102" t="s">
        <v>502</v>
      </c>
      <c r="F232" s="118" t="s">
        <v>503</v>
      </c>
      <c r="G232" s="119"/>
      <c r="H232" s="119"/>
      <c r="I232" s="119"/>
      <c r="J232" s="103" t="s">
        <v>113</v>
      </c>
      <c r="K232" s="104">
        <v>7.07</v>
      </c>
      <c r="L232" s="120">
        <v>0</v>
      </c>
      <c r="M232" s="119"/>
      <c r="N232" s="125">
        <f>ROUND($L$232*$K$232,3)</f>
        <v>0</v>
      </c>
      <c r="O232" s="112"/>
      <c r="P232" s="112"/>
      <c r="Q232" s="112"/>
      <c r="R232" s="37"/>
      <c r="T232" s="83"/>
      <c r="U232" s="18" t="s">
        <v>24</v>
      </c>
      <c r="W232" s="99">
        <f>$V$232*$K$232</f>
        <v>0</v>
      </c>
      <c r="X232" s="99">
        <v>0.802</v>
      </c>
      <c r="Y232" s="99">
        <f>$X$232*$K$232</f>
        <v>5.670140000000001</v>
      </c>
      <c r="Z232" s="99">
        <v>0</v>
      </c>
      <c r="AA232" s="100">
        <f>$Z$232*$K$232</f>
        <v>0</v>
      </c>
      <c r="AR232" s="5" t="s">
        <v>94</v>
      </c>
      <c r="AT232" s="5" t="s">
        <v>97</v>
      </c>
      <c r="AU232" s="5" t="s">
        <v>41</v>
      </c>
      <c r="AY232" s="5" t="s">
        <v>87</v>
      </c>
      <c r="BE232" s="34">
        <f>IF($U$232="základná",$N$232,0)</f>
        <v>0</v>
      </c>
      <c r="BF232" s="34">
        <f>IF($U$232="znížená",$N$232,0)</f>
        <v>0</v>
      </c>
      <c r="BG232" s="34">
        <f>IF($U$232="zákl. prenesená",$N$232,0)</f>
        <v>0</v>
      </c>
      <c r="BH232" s="34">
        <f>IF($U$232="zníž. prenesená",$N$232,0)</f>
        <v>0</v>
      </c>
      <c r="BI232" s="34">
        <f>IF($U$232="nulová",$N$232,0)</f>
        <v>0</v>
      </c>
      <c r="BJ232" s="5" t="s">
        <v>41</v>
      </c>
      <c r="BK232" s="77">
        <f>ROUND($L$232*$K$232,3)</f>
        <v>0</v>
      </c>
      <c r="BL232" s="5" t="s">
        <v>89</v>
      </c>
      <c r="BM232" s="5" t="s">
        <v>504</v>
      </c>
    </row>
    <row r="233" spans="2:65" s="5" customFormat="1" ht="13.5" customHeight="1">
      <c r="B233" s="36"/>
      <c r="C233" s="101" t="s">
        <v>505</v>
      </c>
      <c r="D233" s="101" t="s">
        <v>97</v>
      </c>
      <c r="E233" s="102" t="s">
        <v>506</v>
      </c>
      <c r="F233" s="118" t="s">
        <v>507</v>
      </c>
      <c r="G233" s="119"/>
      <c r="H233" s="119"/>
      <c r="I233" s="119"/>
      <c r="J233" s="103" t="s">
        <v>113</v>
      </c>
      <c r="K233" s="104">
        <v>14.14</v>
      </c>
      <c r="L233" s="120">
        <v>0</v>
      </c>
      <c r="M233" s="119"/>
      <c r="N233" s="125">
        <f>ROUND($L$233*$K$233,3)</f>
        <v>0</v>
      </c>
      <c r="O233" s="112"/>
      <c r="P233" s="112"/>
      <c r="Q233" s="112"/>
      <c r="R233" s="37"/>
      <c r="T233" s="83"/>
      <c r="U233" s="18" t="s">
        <v>24</v>
      </c>
      <c r="W233" s="99">
        <f>$V$233*$K$233</f>
        <v>0</v>
      </c>
      <c r="X233" s="99">
        <v>0.425</v>
      </c>
      <c r="Y233" s="99">
        <f>$X$233*$K$233</f>
        <v>6.0095</v>
      </c>
      <c r="Z233" s="99">
        <v>0</v>
      </c>
      <c r="AA233" s="100">
        <f>$Z$233*$K$233</f>
        <v>0</v>
      </c>
      <c r="AR233" s="5" t="s">
        <v>94</v>
      </c>
      <c r="AT233" s="5" t="s">
        <v>97</v>
      </c>
      <c r="AU233" s="5" t="s">
        <v>41</v>
      </c>
      <c r="AY233" s="5" t="s">
        <v>87</v>
      </c>
      <c r="BE233" s="34">
        <f>IF($U$233="základná",$N$233,0)</f>
        <v>0</v>
      </c>
      <c r="BF233" s="34">
        <f>IF($U$233="znížená",$N$233,0)</f>
        <v>0</v>
      </c>
      <c r="BG233" s="34">
        <f>IF($U$233="zákl. prenesená",$N$233,0)</f>
        <v>0</v>
      </c>
      <c r="BH233" s="34">
        <f>IF($U$233="zníž. prenesená",$N$233,0)</f>
        <v>0</v>
      </c>
      <c r="BI233" s="34">
        <f>IF($U$233="nulová",$N$233,0)</f>
        <v>0</v>
      </c>
      <c r="BJ233" s="5" t="s">
        <v>41</v>
      </c>
      <c r="BK233" s="77">
        <f>ROUND($L$233*$K$233,3)</f>
        <v>0</v>
      </c>
      <c r="BL233" s="5" t="s">
        <v>89</v>
      </c>
      <c r="BM233" s="5" t="s">
        <v>508</v>
      </c>
    </row>
    <row r="234" spans="2:65" s="5" customFormat="1" ht="13.5" customHeight="1">
      <c r="B234" s="36"/>
      <c r="C234" s="101" t="s">
        <v>509</v>
      </c>
      <c r="D234" s="101" t="s">
        <v>97</v>
      </c>
      <c r="E234" s="102" t="s">
        <v>510</v>
      </c>
      <c r="F234" s="118" t="s">
        <v>511</v>
      </c>
      <c r="G234" s="119"/>
      <c r="H234" s="119"/>
      <c r="I234" s="119"/>
      <c r="J234" s="103" t="s">
        <v>113</v>
      </c>
      <c r="K234" s="104">
        <v>14.14</v>
      </c>
      <c r="L234" s="120">
        <v>0</v>
      </c>
      <c r="M234" s="119"/>
      <c r="N234" s="125">
        <f>ROUND($L$234*$K$234,3)</f>
        <v>0</v>
      </c>
      <c r="O234" s="112"/>
      <c r="P234" s="112"/>
      <c r="Q234" s="112"/>
      <c r="R234" s="37"/>
      <c r="T234" s="83"/>
      <c r="U234" s="18" t="s">
        <v>24</v>
      </c>
      <c r="W234" s="99">
        <f>$V$234*$K$234</f>
        <v>0</v>
      </c>
      <c r="X234" s="99">
        <v>0.093</v>
      </c>
      <c r="Y234" s="99">
        <f>$X$234*$K$234</f>
        <v>1.31502</v>
      </c>
      <c r="Z234" s="99">
        <v>0</v>
      </c>
      <c r="AA234" s="100">
        <f>$Z$234*$K$234</f>
        <v>0</v>
      </c>
      <c r="AR234" s="5" t="s">
        <v>94</v>
      </c>
      <c r="AT234" s="5" t="s">
        <v>97</v>
      </c>
      <c r="AU234" s="5" t="s">
        <v>41</v>
      </c>
      <c r="AY234" s="5" t="s">
        <v>87</v>
      </c>
      <c r="BE234" s="34">
        <f>IF($U$234="základná",$N$234,0)</f>
        <v>0</v>
      </c>
      <c r="BF234" s="34">
        <f>IF($U$234="znížená",$N$234,0)</f>
        <v>0</v>
      </c>
      <c r="BG234" s="34">
        <f>IF($U$234="zákl. prenesená",$N$234,0)</f>
        <v>0</v>
      </c>
      <c r="BH234" s="34">
        <f>IF($U$234="zníž. prenesená",$N$234,0)</f>
        <v>0</v>
      </c>
      <c r="BI234" s="34">
        <f>IF($U$234="nulová",$N$234,0)</f>
        <v>0</v>
      </c>
      <c r="BJ234" s="5" t="s">
        <v>41</v>
      </c>
      <c r="BK234" s="77">
        <f>ROUND($L$234*$K$234,3)</f>
        <v>0</v>
      </c>
      <c r="BL234" s="5" t="s">
        <v>89</v>
      </c>
      <c r="BM234" s="5" t="s">
        <v>512</v>
      </c>
    </row>
    <row r="235" spans="2:65" s="5" customFormat="1" ht="24" customHeight="1">
      <c r="B235" s="36"/>
      <c r="C235" s="96" t="s">
        <v>513</v>
      </c>
      <c r="D235" s="96" t="s">
        <v>84</v>
      </c>
      <c r="E235" s="97" t="s">
        <v>514</v>
      </c>
      <c r="F235" s="122" t="s">
        <v>515</v>
      </c>
      <c r="G235" s="112"/>
      <c r="H235" s="112"/>
      <c r="I235" s="112"/>
      <c r="J235" s="98" t="s">
        <v>113</v>
      </c>
      <c r="K235" s="82">
        <v>111</v>
      </c>
      <c r="L235" s="111">
        <v>0</v>
      </c>
      <c r="M235" s="112"/>
      <c r="N235" s="121">
        <f>ROUND($L$235*$K$235,3)</f>
        <v>0</v>
      </c>
      <c r="O235" s="112"/>
      <c r="P235" s="112"/>
      <c r="Q235" s="112"/>
      <c r="R235" s="37"/>
      <c r="T235" s="83"/>
      <c r="U235" s="18" t="s">
        <v>24</v>
      </c>
      <c r="W235" s="99">
        <f>$V$235*$K$235</f>
        <v>0</v>
      </c>
      <c r="X235" s="99">
        <v>2E-05</v>
      </c>
      <c r="Y235" s="99">
        <f>$X$235*$K$235</f>
        <v>0.00222</v>
      </c>
      <c r="Z235" s="99">
        <v>0</v>
      </c>
      <c r="AA235" s="100">
        <f>$Z$235*$K$235</f>
        <v>0</v>
      </c>
      <c r="AR235" s="5" t="s">
        <v>89</v>
      </c>
      <c r="AT235" s="5" t="s">
        <v>84</v>
      </c>
      <c r="AU235" s="5" t="s">
        <v>41</v>
      </c>
      <c r="AY235" s="5" t="s">
        <v>87</v>
      </c>
      <c r="BE235" s="34">
        <f>IF($U$235="základná",$N$235,0)</f>
        <v>0</v>
      </c>
      <c r="BF235" s="34">
        <f>IF($U$235="znížená",$N$235,0)</f>
        <v>0</v>
      </c>
      <c r="BG235" s="34">
        <f>IF($U$235="zákl. prenesená",$N$235,0)</f>
        <v>0</v>
      </c>
      <c r="BH235" s="34">
        <f>IF($U$235="zníž. prenesená",$N$235,0)</f>
        <v>0</v>
      </c>
      <c r="BI235" s="34">
        <f>IF($U$235="nulová",$N$235,0)</f>
        <v>0</v>
      </c>
      <c r="BJ235" s="5" t="s">
        <v>41</v>
      </c>
      <c r="BK235" s="77">
        <f>ROUND($L$235*$K$235,3)</f>
        <v>0</v>
      </c>
      <c r="BL235" s="5" t="s">
        <v>89</v>
      </c>
      <c r="BM235" s="5" t="s">
        <v>516</v>
      </c>
    </row>
    <row r="236" spans="2:65" s="5" customFormat="1" ht="24" customHeight="1">
      <c r="B236" s="36"/>
      <c r="C236" s="101" t="s">
        <v>517</v>
      </c>
      <c r="D236" s="101" t="s">
        <v>97</v>
      </c>
      <c r="E236" s="102" t="s">
        <v>518</v>
      </c>
      <c r="F236" s="118" t="s">
        <v>519</v>
      </c>
      <c r="G236" s="119"/>
      <c r="H236" s="119"/>
      <c r="I236" s="119"/>
      <c r="J236" s="103" t="s">
        <v>113</v>
      </c>
      <c r="K236" s="104">
        <v>120.99</v>
      </c>
      <c r="L236" s="120">
        <v>0</v>
      </c>
      <c r="M236" s="119"/>
      <c r="N236" s="125">
        <f>ROUND($L$236*$K$236,3)</f>
        <v>0</v>
      </c>
      <c r="O236" s="112"/>
      <c r="P236" s="112"/>
      <c r="Q236" s="112"/>
      <c r="R236" s="37"/>
      <c r="T236" s="83"/>
      <c r="U236" s="18" t="s">
        <v>24</v>
      </c>
      <c r="W236" s="99">
        <f>$V$236*$K$236</f>
        <v>0</v>
      </c>
      <c r="X236" s="99">
        <v>0.014</v>
      </c>
      <c r="Y236" s="99">
        <f>$X$236*$K$236</f>
        <v>1.69386</v>
      </c>
      <c r="Z236" s="99">
        <v>0</v>
      </c>
      <c r="AA236" s="100">
        <f>$Z$236*$K$236</f>
        <v>0</v>
      </c>
      <c r="AR236" s="5" t="s">
        <v>94</v>
      </c>
      <c r="AT236" s="5" t="s">
        <v>97</v>
      </c>
      <c r="AU236" s="5" t="s">
        <v>41</v>
      </c>
      <c r="AY236" s="5" t="s">
        <v>87</v>
      </c>
      <c r="BE236" s="34">
        <f>IF($U$236="základná",$N$236,0)</f>
        <v>0</v>
      </c>
      <c r="BF236" s="34">
        <f>IF($U$236="znížená",$N$236,0)</f>
        <v>0</v>
      </c>
      <c r="BG236" s="34">
        <f>IF($U$236="zákl. prenesená",$N$236,0)</f>
        <v>0</v>
      </c>
      <c r="BH236" s="34">
        <f>IF($U$236="zníž. prenesená",$N$236,0)</f>
        <v>0</v>
      </c>
      <c r="BI236" s="34">
        <f>IF($U$236="nulová",$N$236,0)</f>
        <v>0</v>
      </c>
      <c r="BJ236" s="5" t="s">
        <v>41</v>
      </c>
      <c r="BK236" s="77">
        <f>ROUND($L$236*$K$236,3)</f>
        <v>0</v>
      </c>
      <c r="BL236" s="5" t="s">
        <v>89</v>
      </c>
      <c r="BM236" s="5" t="s">
        <v>520</v>
      </c>
    </row>
    <row r="237" spans="2:65" s="5" customFormat="1" ht="13.5" customHeight="1">
      <c r="B237" s="36"/>
      <c r="C237" s="101" t="s">
        <v>521</v>
      </c>
      <c r="D237" s="101" t="s">
        <v>97</v>
      </c>
      <c r="E237" s="102" t="s">
        <v>522</v>
      </c>
      <c r="F237" s="118" t="s">
        <v>523</v>
      </c>
      <c r="G237" s="119"/>
      <c r="H237" s="119"/>
      <c r="I237" s="119"/>
      <c r="J237" s="103" t="s">
        <v>113</v>
      </c>
      <c r="K237" s="104">
        <v>120.99</v>
      </c>
      <c r="L237" s="120">
        <v>0</v>
      </c>
      <c r="M237" s="119"/>
      <c r="N237" s="125">
        <f>ROUND($L$237*$K$237,3)</f>
        <v>0</v>
      </c>
      <c r="O237" s="112"/>
      <c r="P237" s="112"/>
      <c r="Q237" s="112"/>
      <c r="R237" s="37"/>
      <c r="T237" s="83"/>
      <c r="U237" s="18" t="s">
        <v>24</v>
      </c>
      <c r="W237" s="99">
        <f>$V$237*$K$237</f>
        <v>0</v>
      </c>
      <c r="X237" s="99">
        <v>0.01925</v>
      </c>
      <c r="Y237" s="99">
        <f>$X$237*$K$237</f>
        <v>2.3290575</v>
      </c>
      <c r="Z237" s="99">
        <v>0</v>
      </c>
      <c r="AA237" s="100">
        <f>$Z$237*$K$237</f>
        <v>0</v>
      </c>
      <c r="AR237" s="5" t="s">
        <v>94</v>
      </c>
      <c r="AT237" s="5" t="s">
        <v>97</v>
      </c>
      <c r="AU237" s="5" t="s">
        <v>41</v>
      </c>
      <c r="AY237" s="5" t="s">
        <v>87</v>
      </c>
      <c r="BE237" s="34">
        <f>IF($U$237="základná",$N$237,0)</f>
        <v>0</v>
      </c>
      <c r="BF237" s="34">
        <f>IF($U$237="znížená",$N$237,0)</f>
        <v>0</v>
      </c>
      <c r="BG237" s="34">
        <f>IF($U$237="zákl. prenesená",$N$237,0)</f>
        <v>0</v>
      </c>
      <c r="BH237" s="34">
        <f>IF($U$237="zníž. prenesená",$N$237,0)</f>
        <v>0</v>
      </c>
      <c r="BI237" s="34">
        <f>IF($U$237="nulová",$N$237,0)</f>
        <v>0</v>
      </c>
      <c r="BJ237" s="5" t="s">
        <v>41</v>
      </c>
      <c r="BK237" s="77">
        <f>ROUND($L$237*$K$237,3)</f>
        <v>0</v>
      </c>
      <c r="BL237" s="5" t="s">
        <v>89</v>
      </c>
      <c r="BM237" s="5" t="s">
        <v>524</v>
      </c>
    </row>
    <row r="238" spans="2:65" s="5" customFormat="1" ht="13.5" customHeight="1">
      <c r="B238" s="36"/>
      <c r="C238" s="101" t="s">
        <v>525</v>
      </c>
      <c r="D238" s="101" t="s">
        <v>97</v>
      </c>
      <c r="E238" s="102" t="s">
        <v>526</v>
      </c>
      <c r="F238" s="118" t="s">
        <v>527</v>
      </c>
      <c r="G238" s="119"/>
      <c r="H238" s="119"/>
      <c r="I238" s="119"/>
      <c r="J238" s="103" t="s">
        <v>113</v>
      </c>
      <c r="K238" s="104">
        <v>120.99</v>
      </c>
      <c r="L238" s="120">
        <v>0</v>
      </c>
      <c r="M238" s="119"/>
      <c r="N238" s="125">
        <f>ROUND($L$238*$K$238,3)</f>
        <v>0</v>
      </c>
      <c r="O238" s="112"/>
      <c r="P238" s="112"/>
      <c r="Q238" s="112"/>
      <c r="R238" s="37"/>
      <c r="T238" s="83"/>
      <c r="U238" s="18" t="s">
        <v>24</v>
      </c>
      <c r="W238" s="99">
        <f>$V$238*$K$238</f>
        <v>0</v>
      </c>
      <c r="X238" s="99">
        <v>0.01085</v>
      </c>
      <c r="Y238" s="99">
        <f>$X$238*$K$238</f>
        <v>1.3127415</v>
      </c>
      <c r="Z238" s="99">
        <v>0</v>
      </c>
      <c r="AA238" s="100">
        <f>$Z$238*$K$238</f>
        <v>0</v>
      </c>
      <c r="AR238" s="5" t="s">
        <v>94</v>
      </c>
      <c r="AT238" s="5" t="s">
        <v>97</v>
      </c>
      <c r="AU238" s="5" t="s">
        <v>41</v>
      </c>
      <c r="AY238" s="5" t="s">
        <v>87</v>
      </c>
      <c r="BE238" s="34">
        <f>IF($U$238="základná",$N$238,0)</f>
        <v>0</v>
      </c>
      <c r="BF238" s="34">
        <f>IF($U$238="znížená",$N$238,0)</f>
        <v>0</v>
      </c>
      <c r="BG238" s="34">
        <f>IF($U$238="zákl. prenesená",$N$238,0)</f>
        <v>0</v>
      </c>
      <c r="BH238" s="34">
        <f>IF($U$238="zníž. prenesená",$N$238,0)</f>
        <v>0</v>
      </c>
      <c r="BI238" s="34">
        <f>IF($U$238="nulová",$N$238,0)</f>
        <v>0</v>
      </c>
      <c r="BJ238" s="5" t="s">
        <v>41</v>
      </c>
      <c r="BK238" s="77">
        <f>ROUND($L$238*$K$238,3)</f>
        <v>0</v>
      </c>
      <c r="BL238" s="5" t="s">
        <v>89</v>
      </c>
      <c r="BM238" s="5" t="s">
        <v>528</v>
      </c>
    </row>
    <row r="239" spans="2:65" s="5" customFormat="1" ht="13.5" customHeight="1">
      <c r="B239" s="36"/>
      <c r="C239" s="101" t="s">
        <v>529</v>
      </c>
      <c r="D239" s="101" t="s">
        <v>97</v>
      </c>
      <c r="E239" s="102" t="s">
        <v>446</v>
      </c>
      <c r="F239" s="118" t="s">
        <v>447</v>
      </c>
      <c r="G239" s="119"/>
      <c r="H239" s="119"/>
      <c r="I239" s="119"/>
      <c r="J239" s="103" t="s">
        <v>113</v>
      </c>
      <c r="K239" s="104">
        <v>120.99</v>
      </c>
      <c r="L239" s="120">
        <v>0</v>
      </c>
      <c r="M239" s="119"/>
      <c r="N239" s="125">
        <f>ROUND($L$239*$K$239,3)</f>
        <v>0</v>
      </c>
      <c r="O239" s="112"/>
      <c r="P239" s="112"/>
      <c r="Q239" s="112"/>
      <c r="R239" s="37"/>
      <c r="T239" s="83"/>
      <c r="U239" s="18" t="s">
        <v>24</v>
      </c>
      <c r="W239" s="99">
        <f>$V$239*$K$239</f>
        <v>0</v>
      </c>
      <c r="X239" s="99">
        <v>0.00036</v>
      </c>
      <c r="Y239" s="99">
        <f>$X$239*$K$239</f>
        <v>0.0435564</v>
      </c>
      <c r="Z239" s="99">
        <v>0</v>
      </c>
      <c r="AA239" s="100">
        <f>$Z$239*$K$239</f>
        <v>0</v>
      </c>
      <c r="AR239" s="5" t="s">
        <v>94</v>
      </c>
      <c r="AT239" s="5" t="s">
        <v>97</v>
      </c>
      <c r="AU239" s="5" t="s">
        <v>41</v>
      </c>
      <c r="AY239" s="5" t="s">
        <v>87</v>
      </c>
      <c r="BE239" s="34">
        <f>IF($U$239="základná",$N$239,0)</f>
        <v>0</v>
      </c>
      <c r="BF239" s="34">
        <f>IF($U$239="znížená",$N$239,0)</f>
        <v>0</v>
      </c>
      <c r="BG239" s="34">
        <f>IF($U$239="zákl. prenesená",$N$239,0)</f>
        <v>0</v>
      </c>
      <c r="BH239" s="34">
        <f>IF($U$239="zníž. prenesená",$N$239,0)</f>
        <v>0</v>
      </c>
      <c r="BI239" s="34">
        <f>IF($U$239="nulová",$N$239,0)</f>
        <v>0</v>
      </c>
      <c r="BJ239" s="5" t="s">
        <v>41</v>
      </c>
      <c r="BK239" s="77">
        <f>ROUND($L$239*$K$239,3)</f>
        <v>0</v>
      </c>
      <c r="BL239" s="5" t="s">
        <v>89</v>
      </c>
      <c r="BM239" s="5" t="s">
        <v>530</v>
      </c>
    </row>
    <row r="240" spans="2:65" s="5" customFormat="1" ht="24" customHeight="1">
      <c r="B240" s="36"/>
      <c r="C240" s="96" t="s">
        <v>531</v>
      </c>
      <c r="D240" s="96" t="s">
        <v>84</v>
      </c>
      <c r="E240" s="97" t="s">
        <v>532</v>
      </c>
      <c r="F240" s="122" t="s">
        <v>533</v>
      </c>
      <c r="G240" s="112"/>
      <c r="H240" s="112"/>
      <c r="I240" s="112"/>
      <c r="J240" s="98" t="s">
        <v>113</v>
      </c>
      <c r="K240" s="82">
        <v>14</v>
      </c>
      <c r="L240" s="111">
        <v>0</v>
      </c>
      <c r="M240" s="112"/>
      <c r="N240" s="121">
        <f>ROUND($L$240*$K$240,3)</f>
        <v>0</v>
      </c>
      <c r="O240" s="112"/>
      <c r="P240" s="112"/>
      <c r="Q240" s="112"/>
      <c r="R240" s="37"/>
      <c r="T240" s="83"/>
      <c r="U240" s="18" t="s">
        <v>24</v>
      </c>
      <c r="W240" s="99">
        <f>$V$240*$K$240</f>
        <v>0</v>
      </c>
      <c r="X240" s="99">
        <v>0.0070203</v>
      </c>
      <c r="Y240" s="99">
        <f>$X$240*$K$240</f>
        <v>0.0982842</v>
      </c>
      <c r="Z240" s="99">
        <v>0</v>
      </c>
      <c r="AA240" s="100">
        <f>$Z$240*$K$240</f>
        <v>0</v>
      </c>
      <c r="AR240" s="5" t="s">
        <v>89</v>
      </c>
      <c r="AT240" s="5" t="s">
        <v>84</v>
      </c>
      <c r="AU240" s="5" t="s">
        <v>41</v>
      </c>
      <c r="AY240" s="5" t="s">
        <v>87</v>
      </c>
      <c r="BE240" s="34">
        <f>IF($U$240="základná",$N$240,0)</f>
        <v>0</v>
      </c>
      <c r="BF240" s="34">
        <f>IF($U$240="znížená",$N$240,0)</f>
        <v>0</v>
      </c>
      <c r="BG240" s="34">
        <f>IF($U$240="zákl. prenesená",$N$240,0)</f>
        <v>0</v>
      </c>
      <c r="BH240" s="34">
        <f>IF($U$240="zníž. prenesená",$N$240,0)</f>
        <v>0</v>
      </c>
      <c r="BI240" s="34">
        <f>IF($U$240="nulová",$N$240,0)</f>
        <v>0</v>
      </c>
      <c r="BJ240" s="5" t="s">
        <v>41</v>
      </c>
      <c r="BK240" s="77">
        <f>ROUND($L$240*$K$240,3)</f>
        <v>0</v>
      </c>
      <c r="BL240" s="5" t="s">
        <v>89</v>
      </c>
      <c r="BM240" s="5" t="s">
        <v>534</v>
      </c>
    </row>
    <row r="241" spans="2:65" s="5" customFormat="1" ht="24" customHeight="1">
      <c r="B241" s="36"/>
      <c r="C241" s="101" t="s">
        <v>535</v>
      </c>
      <c r="D241" s="101" t="s">
        <v>97</v>
      </c>
      <c r="E241" s="102" t="s">
        <v>536</v>
      </c>
      <c r="F241" s="118" t="s">
        <v>537</v>
      </c>
      <c r="G241" s="119"/>
      <c r="H241" s="119"/>
      <c r="I241" s="119"/>
      <c r="J241" s="103" t="s">
        <v>113</v>
      </c>
      <c r="K241" s="104">
        <v>14.14</v>
      </c>
      <c r="L241" s="120">
        <v>0</v>
      </c>
      <c r="M241" s="119"/>
      <c r="N241" s="125">
        <f>ROUND($L$241*$K$241,3)</f>
        <v>0</v>
      </c>
      <c r="O241" s="112"/>
      <c r="P241" s="112"/>
      <c r="Q241" s="112"/>
      <c r="R241" s="37"/>
      <c r="T241" s="83"/>
      <c r="U241" s="18" t="s">
        <v>24</v>
      </c>
      <c r="W241" s="99">
        <f>$V$241*$K$241</f>
        <v>0</v>
      </c>
      <c r="X241" s="99">
        <v>0.14</v>
      </c>
      <c r="Y241" s="99">
        <f>$X$241*$K$241</f>
        <v>1.9796000000000002</v>
      </c>
      <c r="Z241" s="99">
        <v>0</v>
      </c>
      <c r="AA241" s="100">
        <f>$Z$241*$K$241</f>
        <v>0</v>
      </c>
      <c r="AR241" s="5" t="s">
        <v>94</v>
      </c>
      <c r="AT241" s="5" t="s">
        <v>97</v>
      </c>
      <c r="AU241" s="5" t="s">
        <v>41</v>
      </c>
      <c r="AY241" s="5" t="s">
        <v>87</v>
      </c>
      <c r="BE241" s="34">
        <f>IF($U$241="základná",$N$241,0)</f>
        <v>0</v>
      </c>
      <c r="BF241" s="34">
        <f>IF($U$241="znížená",$N$241,0)</f>
        <v>0</v>
      </c>
      <c r="BG241" s="34">
        <f>IF($U$241="zákl. prenesená",$N$241,0)</f>
        <v>0</v>
      </c>
      <c r="BH241" s="34">
        <f>IF($U$241="zníž. prenesená",$N$241,0)</f>
        <v>0</v>
      </c>
      <c r="BI241" s="34">
        <f>IF($U$241="nulová",$N$241,0)</f>
        <v>0</v>
      </c>
      <c r="BJ241" s="5" t="s">
        <v>41</v>
      </c>
      <c r="BK241" s="77">
        <f>ROUND($L$241*$K$241,3)</f>
        <v>0</v>
      </c>
      <c r="BL241" s="5" t="s">
        <v>89</v>
      </c>
      <c r="BM241" s="5" t="s">
        <v>538</v>
      </c>
    </row>
    <row r="242" spans="2:65" s="5" customFormat="1" ht="24" customHeight="1">
      <c r="B242" s="36"/>
      <c r="C242" s="96" t="s">
        <v>539</v>
      </c>
      <c r="D242" s="96" t="s">
        <v>84</v>
      </c>
      <c r="E242" s="97" t="s">
        <v>540</v>
      </c>
      <c r="F242" s="122" t="s">
        <v>541</v>
      </c>
      <c r="G242" s="112"/>
      <c r="H242" s="112"/>
      <c r="I242" s="112"/>
      <c r="J242" s="98" t="s">
        <v>113</v>
      </c>
      <c r="K242" s="82">
        <v>42</v>
      </c>
      <c r="L242" s="111">
        <v>0</v>
      </c>
      <c r="M242" s="112"/>
      <c r="N242" s="121">
        <f>ROUND($L$242*$K$242,3)</f>
        <v>0</v>
      </c>
      <c r="O242" s="112"/>
      <c r="P242" s="112"/>
      <c r="Q242" s="112"/>
      <c r="R242" s="37"/>
      <c r="T242" s="83"/>
      <c r="U242" s="18" t="s">
        <v>24</v>
      </c>
      <c r="W242" s="99">
        <f>$V$242*$K$242</f>
        <v>0</v>
      </c>
      <c r="X242" s="99">
        <v>0.002</v>
      </c>
      <c r="Y242" s="99">
        <f>$X$242*$K$242</f>
        <v>0.084</v>
      </c>
      <c r="Z242" s="99">
        <v>0</v>
      </c>
      <c r="AA242" s="100">
        <f>$Z$242*$K$242</f>
        <v>0</v>
      </c>
      <c r="AR242" s="5" t="s">
        <v>89</v>
      </c>
      <c r="AT242" s="5" t="s">
        <v>84</v>
      </c>
      <c r="AU242" s="5" t="s">
        <v>41</v>
      </c>
      <c r="AY242" s="5" t="s">
        <v>87</v>
      </c>
      <c r="BE242" s="34">
        <f>IF($U$242="základná",$N$242,0)</f>
        <v>0</v>
      </c>
      <c r="BF242" s="34">
        <f>IF($U$242="znížená",$N$242,0)</f>
        <v>0</v>
      </c>
      <c r="BG242" s="34">
        <f>IF($U$242="zákl. prenesená",$N$242,0)</f>
        <v>0</v>
      </c>
      <c r="BH242" s="34">
        <f>IF($U$242="zníž. prenesená",$N$242,0)</f>
        <v>0</v>
      </c>
      <c r="BI242" s="34">
        <f>IF($U$242="nulová",$N$242,0)</f>
        <v>0</v>
      </c>
      <c r="BJ242" s="5" t="s">
        <v>41</v>
      </c>
      <c r="BK242" s="77">
        <f>ROUND($L$242*$K$242,3)</f>
        <v>0</v>
      </c>
      <c r="BL242" s="5" t="s">
        <v>89</v>
      </c>
      <c r="BM242" s="5" t="s">
        <v>542</v>
      </c>
    </row>
    <row r="243" spans="2:65" s="5" customFormat="1" ht="13.5" customHeight="1">
      <c r="B243" s="36"/>
      <c r="C243" s="101" t="s">
        <v>543</v>
      </c>
      <c r="D243" s="101" t="s">
        <v>97</v>
      </c>
      <c r="E243" s="102" t="s">
        <v>544</v>
      </c>
      <c r="F243" s="118" t="s">
        <v>545</v>
      </c>
      <c r="G243" s="119"/>
      <c r="H243" s="119"/>
      <c r="I243" s="119"/>
      <c r="J243" s="103" t="s">
        <v>113</v>
      </c>
      <c r="K243" s="104">
        <v>42.42</v>
      </c>
      <c r="L243" s="120">
        <v>0</v>
      </c>
      <c r="M243" s="119"/>
      <c r="N243" s="125">
        <f>ROUND($L$243*$K$243,3)</f>
        <v>0</v>
      </c>
      <c r="O243" s="112"/>
      <c r="P243" s="112"/>
      <c r="Q243" s="112"/>
      <c r="R243" s="37"/>
      <c r="T243" s="83"/>
      <c r="U243" s="18" t="s">
        <v>24</v>
      </c>
      <c r="W243" s="99">
        <f>$V$243*$K$243</f>
        <v>0</v>
      </c>
      <c r="X243" s="99">
        <v>0.002</v>
      </c>
      <c r="Y243" s="99">
        <f>$X$243*$K$243</f>
        <v>0.08484</v>
      </c>
      <c r="Z243" s="99">
        <v>0</v>
      </c>
      <c r="AA243" s="100">
        <f>$Z$243*$K$243</f>
        <v>0</v>
      </c>
      <c r="AR243" s="5" t="s">
        <v>94</v>
      </c>
      <c r="AT243" s="5" t="s">
        <v>97</v>
      </c>
      <c r="AU243" s="5" t="s">
        <v>41</v>
      </c>
      <c r="AY243" s="5" t="s">
        <v>87</v>
      </c>
      <c r="BE243" s="34">
        <f>IF($U$243="základná",$N$243,0)</f>
        <v>0</v>
      </c>
      <c r="BF243" s="34">
        <f>IF($U$243="znížená",$N$243,0)</f>
        <v>0</v>
      </c>
      <c r="BG243" s="34">
        <f>IF($U$243="zákl. prenesená",$N$243,0)</f>
        <v>0</v>
      </c>
      <c r="BH243" s="34">
        <f>IF($U$243="zníž. prenesená",$N$243,0)</f>
        <v>0</v>
      </c>
      <c r="BI243" s="34">
        <f>IF($U$243="nulová",$N$243,0)</f>
        <v>0</v>
      </c>
      <c r="BJ243" s="5" t="s">
        <v>41</v>
      </c>
      <c r="BK243" s="77">
        <f>ROUND($L$243*$K$243,3)</f>
        <v>0</v>
      </c>
      <c r="BL243" s="5" t="s">
        <v>89</v>
      </c>
      <c r="BM243" s="5" t="s">
        <v>546</v>
      </c>
    </row>
    <row r="244" spans="2:65" s="5" customFormat="1" ht="34.5" customHeight="1">
      <c r="B244" s="36"/>
      <c r="C244" s="96" t="s">
        <v>547</v>
      </c>
      <c r="D244" s="96" t="s">
        <v>84</v>
      </c>
      <c r="E244" s="97" t="s">
        <v>548</v>
      </c>
      <c r="F244" s="122" t="s">
        <v>549</v>
      </c>
      <c r="G244" s="112"/>
      <c r="H244" s="112"/>
      <c r="I244" s="112"/>
      <c r="J244" s="98" t="s">
        <v>113</v>
      </c>
      <c r="K244" s="82">
        <v>14</v>
      </c>
      <c r="L244" s="111">
        <v>0</v>
      </c>
      <c r="M244" s="112"/>
      <c r="N244" s="121">
        <f>ROUND($L$244*$K$244,3)</f>
        <v>0</v>
      </c>
      <c r="O244" s="112"/>
      <c r="P244" s="112"/>
      <c r="Q244" s="112"/>
      <c r="R244" s="37"/>
      <c r="T244" s="83"/>
      <c r="U244" s="18" t="s">
        <v>24</v>
      </c>
      <c r="W244" s="99">
        <f>$V$244*$K$244</f>
        <v>0</v>
      </c>
      <c r="X244" s="99">
        <v>0.0065</v>
      </c>
      <c r="Y244" s="99">
        <f>$X$244*$K$244</f>
        <v>0.091</v>
      </c>
      <c r="Z244" s="99">
        <v>0</v>
      </c>
      <c r="AA244" s="100">
        <f>$Z$244*$K$244</f>
        <v>0</v>
      </c>
      <c r="AR244" s="5" t="s">
        <v>89</v>
      </c>
      <c r="AT244" s="5" t="s">
        <v>84</v>
      </c>
      <c r="AU244" s="5" t="s">
        <v>41</v>
      </c>
      <c r="AY244" s="5" t="s">
        <v>87</v>
      </c>
      <c r="BE244" s="34">
        <f>IF($U$244="základná",$N$244,0)</f>
        <v>0</v>
      </c>
      <c r="BF244" s="34">
        <f>IF($U$244="znížená",$N$244,0)</f>
        <v>0</v>
      </c>
      <c r="BG244" s="34">
        <f>IF($U$244="zákl. prenesená",$N$244,0)</f>
        <v>0</v>
      </c>
      <c r="BH244" s="34">
        <f>IF($U$244="zníž. prenesená",$N$244,0)</f>
        <v>0</v>
      </c>
      <c r="BI244" s="34">
        <f>IF($U$244="nulová",$N$244,0)</f>
        <v>0</v>
      </c>
      <c r="BJ244" s="5" t="s">
        <v>41</v>
      </c>
      <c r="BK244" s="77">
        <f>ROUND($L$244*$K$244,3)</f>
        <v>0</v>
      </c>
      <c r="BL244" s="5" t="s">
        <v>89</v>
      </c>
      <c r="BM244" s="5" t="s">
        <v>550</v>
      </c>
    </row>
    <row r="245" spans="2:65" s="5" customFormat="1" ht="13.5" customHeight="1">
      <c r="B245" s="36"/>
      <c r="C245" s="101" t="s">
        <v>551</v>
      </c>
      <c r="D245" s="101" t="s">
        <v>97</v>
      </c>
      <c r="E245" s="102" t="s">
        <v>552</v>
      </c>
      <c r="F245" s="118" t="s">
        <v>553</v>
      </c>
      <c r="G245" s="119"/>
      <c r="H245" s="119"/>
      <c r="I245" s="119"/>
      <c r="J245" s="103" t="s">
        <v>113</v>
      </c>
      <c r="K245" s="104">
        <v>14.14</v>
      </c>
      <c r="L245" s="120">
        <v>0</v>
      </c>
      <c r="M245" s="119"/>
      <c r="N245" s="125">
        <f>ROUND($L$245*$K$245,3)</f>
        <v>0</v>
      </c>
      <c r="O245" s="112"/>
      <c r="P245" s="112"/>
      <c r="Q245" s="112"/>
      <c r="R245" s="37"/>
      <c r="T245" s="83"/>
      <c r="U245" s="18" t="s">
        <v>24</v>
      </c>
      <c r="W245" s="99">
        <f>$V$245*$K$245</f>
        <v>0</v>
      </c>
      <c r="X245" s="99">
        <v>0.0065</v>
      </c>
      <c r="Y245" s="99">
        <f>$X$245*$K$245</f>
        <v>0.09191</v>
      </c>
      <c r="Z245" s="99">
        <v>0</v>
      </c>
      <c r="AA245" s="100">
        <f>$Z$245*$K$245</f>
        <v>0</v>
      </c>
      <c r="AR245" s="5" t="s">
        <v>94</v>
      </c>
      <c r="AT245" s="5" t="s">
        <v>97</v>
      </c>
      <c r="AU245" s="5" t="s">
        <v>41</v>
      </c>
      <c r="AY245" s="5" t="s">
        <v>87</v>
      </c>
      <c r="BE245" s="34">
        <f>IF($U$245="základná",$N$245,0)</f>
        <v>0</v>
      </c>
      <c r="BF245" s="34">
        <f>IF($U$245="znížená",$N$245,0)</f>
        <v>0</v>
      </c>
      <c r="BG245" s="34">
        <f>IF($U$245="zákl. prenesená",$N$245,0)</f>
        <v>0</v>
      </c>
      <c r="BH245" s="34">
        <f>IF($U$245="zníž. prenesená",$N$245,0)</f>
        <v>0</v>
      </c>
      <c r="BI245" s="34">
        <f>IF($U$245="nulová",$N$245,0)</f>
        <v>0</v>
      </c>
      <c r="BJ245" s="5" t="s">
        <v>41</v>
      </c>
      <c r="BK245" s="77">
        <f>ROUND($L$245*$K$245,3)</f>
        <v>0</v>
      </c>
      <c r="BL245" s="5" t="s">
        <v>89</v>
      </c>
      <c r="BM245" s="5" t="s">
        <v>554</v>
      </c>
    </row>
    <row r="246" spans="2:65" s="5" customFormat="1" ht="24" customHeight="1">
      <c r="B246" s="36"/>
      <c r="C246" s="96" t="s">
        <v>555</v>
      </c>
      <c r="D246" s="96" t="s">
        <v>84</v>
      </c>
      <c r="E246" s="97" t="s">
        <v>556</v>
      </c>
      <c r="F246" s="122" t="s">
        <v>557</v>
      </c>
      <c r="G246" s="112"/>
      <c r="H246" s="112"/>
      <c r="I246" s="112"/>
      <c r="J246" s="98" t="s">
        <v>88</v>
      </c>
      <c r="K246" s="82">
        <v>2.431</v>
      </c>
      <c r="L246" s="111">
        <v>0</v>
      </c>
      <c r="M246" s="112"/>
      <c r="N246" s="121">
        <f>ROUND($L$246*$K$246,3)</f>
        <v>0</v>
      </c>
      <c r="O246" s="112"/>
      <c r="P246" s="112"/>
      <c r="Q246" s="112"/>
      <c r="R246" s="37"/>
      <c r="T246" s="83"/>
      <c r="U246" s="18" t="s">
        <v>24</v>
      </c>
      <c r="W246" s="99">
        <f>$V$246*$K$246</f>
        <v>0</v>
      </c>
      <c r="X246" s="99">
        <v>2.436476328</v>
      </c>
      <c r="Y246" s="99">
        <f>$X$246*$K$246</f>
        <v>5.923073953368</v>
      </c>
      <c r="Z246" s="99">
        <v>0</v>
      </c>
      <c r="AA246" s="100">
        <f>$Z$246*$K$246</f>
        <v>0</v>
      </c>
      <c r="AR246" s="5" t="s">
        <v>89</v>
      </c>
      <c r="AT246" s="5" t="s">
        <v>84</v>
      </c>
      <c r="AU246" s="5" t="s">
        <v>41</v>
      </c>
      <c r="AY246" s="5" t="s">
        <v>87</v>
      </c>
      <c r="BE246" s="34">
        <f>IF($U$246="základná",$N$246,0)</f>
        <v>0</v>
      </c>
      <c r="BF246" s="34">
        <f>IF($U$246="znížená",$N$246,0)</f>
        <v>0</v>
      </c>
      <c r="BG246" s="34">
        <f>IF($U$246="zákl. prenesená",$N$246,0)</f>
        <v>0</v>
      </c>
      <c r="BH246" s="34">
        <f>IF($U$246="zníž. prenesená",$N$246,0)</f>
        <v>0</v>
      </c>
      <c r="BI246" s="34">
        <f>IF($U$246="nulová",$N$246,0)</f>
        <v>0</v>
      </c>
      <c r="BJ246" s="5" t="s">
        <v>41</v>
      </c>
      <c r="BK246" s="77">
        <f>ROUND($L$246*$K$246,3)</f>
        <v>0</v>
      </c>
      <c r="BL246" s="5" t="s">
        <v>89</v>
      </c>
      <c r="BM246" s="5" t="s">
        <v>558</v>
      </c>
    </row>
    <row r="247" spans="2:65" s="5" customFormat="1" ht="24" customHeight="1">
      <c r="B247" s="36"/>
      <c r="C247" s="96" t="s">
        <v>559</v>
      </c>
      <c r="D247" s="96" t="s">
        <v>84</v>
      </c>
      <c r="E247" s="97" t="s">
        <v>560</v>
      </c>
      <c r="F247" s="122" t="s">
        <v>561</v>
      </c>
      <c r="G247" s="112"/>
      <c r="H247" s="112"/>
      <c r="I247" s="112"/>
      <c r="J247" s="98" t="s">
        <v>103</v>
      </c>
      <c r="K247" s="82">
        <v>25.2</v>
      </c>
      <c r="L247" s="111">
        <v>0</v>
      </c>
      <c r="M247" s="112"/>
      <c r="N247" s="121">
        <f>ROUND($L$247*$K$247,3)</f>
        <v>0</v>
      </c>
      <c r="O247" s="112"/>
      <c r="P247" s="112"/>
      <c r="Q247" s="112"/>
      <c r="R247" s="37"/>
      <c r="T247" s="83"/>
      <c r="U247" s="18" t="s">
        <v>24</v>
      </c>
      <c r="W247" s="99">
        <f>$V$247*$K$247</f>
        <v>0</v>
      </c>
      <c r="X247" s="99">
        <v>0.00418</v>
      </c>
      <c r="Y247" s="99">
        <f>$X$247*$K$247</f>
        <v>0.10533599999999999</v>
      </c>
      <c r="Z247" s="99">
        <v>0</v>
      </c>
      <c r="AA247" s="100">
        <f>$Z$247*$K$247</f>
        <v>0</v>
      </c>
      <c r="AR247" s="5" t="s">
        <v>89</v>
      </c>
      <c r="AT247" s="5" t="s">
        <v>84</v>
      </c>
      <c r="AU247" s="5" t="s">
        <v>41</v>
      </c>
      <c r="AY247" s="5" t="s">
        <v>87</v>
      </c>
      <c r="BE247" s="34">
        <f>IF($U$247="základná",$N$247,0)</f>
        <v>0</v>
      </c>
      <c r="BF247" s="34">
        <f>IF($U$247="znížená",$N$247,0)</f>
        <v>0</v>
      </c>
      <c r="BG247" s="34">
        <f>IF($U$247="zákl. prenesená",$N$247,0)</f>
        <v>0</v>
      </c>
      <c r="BH247" s="34">
        <f>IF($U$247="zníž. prenesená",$N$247,0)</f>
        <v>0</v>
      </c>
      <c r="BI247" s="34">
        <f>IF($U$247="nulová",$N$247,0)</f>
        <v>0</v>
      </c>
      <c r="BJ247" s="5" t="s">
        <v>41</v>
      </c>
      <c r="BK247" s="77">
        <f>ROUND($L$247*$K$247,3)</f>
        <v>0</v>
      </c>
      <c r="BL247" s="5" t="s">
        <v>89</v>
      </c>
      <c r="BM247" s="5" t="s">
        <v>562</v>
      </c>
    </row>
    <row r="248" spans="2:65" s="5" customFormat="1" ht="13.5" customHeight="1">
      <c r="B248" s="36"/>
      <c r="C248" s="96" t="s">
        <v>563</v>
      </c>
      <c r="D248" s="96" t="s">
        <v>84</v>
      </c>
      <c r="E248" s="97" t="s">
        <v>564</v>
      </c>
      <c r="F248" s="122" t="s">
        <v>565</v>
      </c>
      <c r="G248" s="112"/>
      <c r="H248" s="112"/>
      <c r="I248" s="112"/>
      <c r="J248" s="98" t="s">
        <v>110</v>
      </c>
      <c r="K248" s="82">
        <v>13</v>
      </c>
      <c r="L248" s="111">
        <v>0</v>
      </c>
      <c r="M248" s="112"/>
      <c r="N248" s="121">
        <f>ROUND($L$248*$K$248,3)</f>
        <v>0</v>
      </c>
      <c r="O248" s="112"/>
      <c r="P248" s="112"/>
      <c r="Q248" s="112"/>
      <c r="R248" s="37"/>
      <c r="T248" s="83"/>
      <c r="U248" s="18" t="s">
        <v>24</v>
      </c>
      <c r="W248" s="99">
        <f>$V$248*$K$248</f>
        <v>0</v>
      </c>
      <c r="X248" s="99">
        <v>0.00065</v>
      </c>
      <c r="Y248" s="99">
        <f>$X$248*$K$248</f>
        <v>0.00845</v>
      </c>
      <c r="Z248" s="99">
        <v>0</v>
      </c>
      <c r="AA248" s="100">
        <f>$Z$248*$K$248</f>
        <v>0</v>
      </c>
      <c r="AR248" s="5" t="s">
        <v>89</v>
      </c>
      <c r="AT248" s="5" t="s">
        <v>84</v>
      </c>
      <c r="AU248" s="5" t="s">
        <v>41</v>
      </c>
      <c r="AY248" s="5" t="s">
        <v>87</v>
      </c>
      <c r="BE248" s="34">
        <f>IF($U$248="základná",$N$248,0)</f>
        <v>0</v>
      </c>
      <c r="BF248" s="34">
        <f>IF($U$248="znížená",$N$248,0)</f>
        <v>0</v>
      </c>
      <c r="BG248" s="34">
        <f>IF($U$248="zákl. prenesená",$N$248,0)</f>
        <v>0</v>
      </c>
      <c r="BH248" s="34">
        <f>IF($U$248="zníž. prenesená",$N$248,0)</f>
        <v>0</v>
      </c>
      <c r="BI248" s="34">
        <f>IF($U$248="nulová",$N$248,0)</f>
        <v>0</v>
      </c>
      <c r="BJ248" s="5" t="s">
        <v>41</v>
      </c>
      <c r="BK248" s="77">
        <f>ROUND($L$248*$K$248,3)</f>
        <v>0</v>
      </c>
      <c r="BL248" s="5" t="s">
        <v>89</v>
      </c>
      <c r="BM248" s="5" t="s">
        <v>566</v>
      </c>
    </row>
    <row r="249" spans="2:65" s="5" customFormat="1" ht="34.5" customHeight="1">
      <c r="B249" s="36"/>
      <c r="C249" s="101" t="s">
        <v>567</v>
      </c>
      <c r="D249" s="101" t="s">
        <v>97</v>
      </c>
      <c r="E249" s="102" t="s">
        <v>568</v>
      </c>
      <c r="F249" s="118" t="s">
        <v>569</v>
      </c>
      <c r="G249" s="119"/>
      <c r="H249" s="119"/>
      <c r="I249" s="119"/>
      <c r="J249" s="103" t="s">
        <v>110</v>
      </c>
      <c r="K249" s="104">
        <v>13</v>
      </c>
      <c r="L249" s="120">
        <v>0</v>
      </c>
      <c r="M249" s="119"/>
      <c r="N249" s="125">
        <f>ROUND($L$249*$K$249,3)</f>
        <v>0</v>
      </c>
      <c r="O249" s="112"/>
      <c r="P249" s="112"/>
      <c r="Q249" s="112"/>
      <c r="R249" s="37"/>
      <c r="T249" s="83"/>
      <c r="U249" s="18" t="s">
        <v>24</v>
      </c>
      <c r="W249" s="99">
        <f>$V$249*$K$249</f>
        <v>0</v>
      </c>
      <c r="X249" s="99">
        <v>0.1049</v>
      </c>
      <c r="Y249" s="99">
        <f>$X$249*$K$249</f>
        <v>1.3637</v>
      </c>
      <c r="Z249" s="99">
        <v>0</v>
      </c>
      <c r="AA249" s="100">
        <f>$Z$249*$K$249</f>
        <v>0</v>
      </c>
      <c r="AR249" s="5" t="s">
        <v>94</v>
      </c>
      <c r="AT249" s="5" t="s">
        <v>97</v>
      </c>
      <c r="AU249" s="5" t="s">
        <v>41</v>
      </c>
      <c r="AY249" s="5" t="s">
        <v>87</v>
      </c>
      <c r="BE249" s="34">
        <f>IF($U$249="základná",$N$249,0)</f>
        <v>0</v>
      </c>
      <c r="BF249" s="34">
        <f>IF($U$249="znížená",$N$249,0)</f>
        <v>0</v>
      </c>
      <c r="BG249" s="34">
        <f>IF($U$249="zákl. prenesená",$N$249,0)</f>
        <v>0</v>
      </c>
      <c r="BH249" s="34">
        <f>IF($U$249="zníž. prenesená",$N$249,0)</f>
        <v>0</v>
      </c>
      <c r="BI249" s="34">
        <f>IF($U$249="nulová",$N$249,0)</f>
        <v>0</v>
      </c>
      <c r="BJ249" s="5" t="s">
        <v>41</v>
      </c>
      <c r="BK249" s="77">
        <f>ROUND($L$249*$K$249,3)</f>
        <v>0</v>
      </c>
      <c r="BL249" s="5" t="s">
        <v>89</v>
      </c>
      <c r="BM249" s="5" t="s">
        <v>570</v>
      </c>
    </row>
    <row r="250" spans="2:65" s="5" customFormat="1" ht="13.5" customHeight="1">
      <c r="B250" s="36"/>
      <c r="C250" s="101" t="s">
        <v>571</v>
      </c>
      <c r="D250" s="101" t="s">
        <v>97</v>
      </c>
      <c r="E250" s="102" t="s">
        <v>572</v>
      </c>
      <c r="F250" s="118" t="s">
        <v>573</v>
      </c>
      <c r="G250" s="119"/>
      <c r="H250" s="119"/>
      <c r="I250" s="119"/>
      <c r="J250" s="103" t="s">
        <v>113</v>
      </c>
      <c r="K250" s="104">
        <v>4</v>
      </c>
      <c r="L250" s="120">
        <v>0</v>
      </c>
      <c r="M250" s="119"/>
      <c r="N250" s="125">
        <f>ROUND($L$250*$K$250,3)</f>
        <v>0</v>
      </c>
      <c r="O250" s="112"/>
      <c r="P250" s="112"/>
      <c r="Q250" s="112"/>
      <c r="R250" s="37"/>
      <c r="T250" s="83"/>
      <c r="U250" s="18" t="s">
        <v>24</v>
      </c>
      <c r="W250" s="99">
        <f>$V$250*$K$250</f>
        <v>0</v>
      </c>
      <c r="X250" s="99">
        <v>0</v>
      </c>
      <c r="Y250" s="99">
        <f>$X$250*$K$250</f>
        <v>0</v>
      </c>
      <c r="Z250" s="99">
        <v>0</v>
      </c>
      <c r="AA250" s="100">
        <f>$Z$250*$K$250</f>
        <v>0</v>
      </c>
      <c r="AR250" s="5" t="s">
        <v>94</v>
      </c>
      <c r="AT250" s="5" t="s">
        <v>97</v>
      </c>
      <c r="AU250" s="5" t="s">
        <v>41</v>
      </c>
      <c r="AY250" s="5" t="s">
        <v>87</v>
      </c>
      <c r="BE250" s="34">
        <f>IF($U$250="základná",$N$250,0)</f>
        <v>0</v>
      </c>
      <c r="BF250" s="34">
        <f>IF($U$250="znížená",$N$250,0)</f>
        <v>0</v>
      </c>
      <c r="BG250" s="34">
        <f>IF($U$250="zákl. prenesená",$N$250,0)</f>
        <v>0</v>
      </c>
      <c r="BH250" s="34">
        <f>IF($U$250="zníž. prenesená",$N$250,0)</f>
        <v>0</v>
      </c>
      <c r="BI250" s="34">
        <f>IF($U$250="nulová",$N$250,0)</f>
        <v>0</v>
      </c>
      <c r="BJ250" s="5" t="s">
        <v>41</v>
      </c>
      <c r="BK250" s="77">
        <f>ROUND($L$250*$K$250,3)</f>
        <v>0</v>
      </c>
      <c r="BL250" s="5" t="s">
        <v>89</v>
      </c>
      <c r="BM250" s="5" t="s">
        <v>574</v>
      </c>
    </row>
    <row r="251" spans="2:65" s="5" customFormat="1" ht="24" customHeight="1">
      <c r="B251" s="36"/>
      <c r="C251" s="96" t="s">
        <v>575</v>
      </c>
      <c r="D251" s="96" t="s">
        <v>84</v>
      </c>
      <c r="E251" s="97" t="s">
        <v>576</v>
      </c>
      <c r="F251" s="122" t="s">
        <v>577</v>
      </c>
      <c r="G251" s="112"/>
      <c r="H251" s="112"/>
      <c r="I251" s="112"/>
      <c r="J251" s="98" t="s">
        <v>113</v>
      </c>
      <c r="K251" s="82">
        <v>10</v>
      </c>
      <c r="L251" s="111">
        <v>0</v>
      </c>
      <c r="M251" s="112"/>
      <c r="N251" s="121">
        <f>ROUND($L$251*$K$251,3)</f>
        <v>0</v>
      </c>
      <c r="O251" s="112"/>
      <c r="P251" s="112"/>
      <c r="Q251" s="112"/>
      <c r="R251" s="37"/>
      <c r="T251" s="83"/>
      <c r="U251" s="18" t="s">
        <v>24</v>
      </c>
      <c r="W251" s="99">
        <f>$V$251*$K$251</f>
        <v>0</v>
      </c>
      <c r="X251" s="99">
        <v>0</v>
      </c>
      <c r="Y251" s="99">
        <f>$X$251*$K$251</f>
        <v>0</v>
      </c>
      <c r="Z251" s="99">
        <v>0</v>
      </c>
      <c r="AA251" s="100">
        <f>$Z$251*$K$251</f>
        <v>0</v>
      </c>
      <c r="AR251" s="5" t="s">
        <v>89</v>
      </c>
      <c r="AT251" s="5" t="s">
        <v>84</v>
      </c>
      <c r="AU251" s="5" t="s">
        <v>41</v>
      </c>
      <c r="AY251" s="5" t="s">
        <v>87</v>
      </c>
      <c r="BE251" s="34">
        <f>IF($U$251="základná",$N$251,0)</f>
        <v>0</v>
      </c>
      <c r="BF251" s="34">
        <f>IF($U$251="znížená",$N$251,0)</f>
        <v>0</v>
      </c>
      <c r="BG251" s="34">
        <f>IF($U$251="zákl. prenesená",$N$251,0)</f>
        <v>0</v>
      </c>
      <c r="BH251" s="34">
        <f>IF($U$251="zníž. prenesená",$N$251,0)</f>
        <v>0</v>
      </c>
      <c r="BI251" s="34">
        <f>IF($U$251="nulová",$N$251,0)</f>
        <v>0</v>
      </c>
      <c r="BJ251" s="5" t="s">
        <v>41</v>
      </c>
      <c r="BK251" s="77">
        <f>ROUND($L$251*$K$251,3)</f>
        <v>0</v>
      </c>
      <c r="BL251" s="5" t="s">
        <v>89</v>
      </c>
      <c r="BM251" s="5" t="s">
        <v>578</v>
      </c>
    </row>
    <row r="252" spans="2:65" s="5" customFormat="1" ht="24" customHeight="1">
      <c r="B252" s="36"/>
      <c r="C252" s="101" t="s">
        <v>579</v>
      </c>
      <c r="D252" s="101" t="s">
        <v>97</v>
      </c>
      <c r="E252" s="102" t="s">
        <v>580</v>
      </c>
      <c r="F252" s="118" t="s">
        <v>581</v>
      </c>
      <c r="G252" s="119"/>
      <c r="H252" s="119"/>
      <c r="I252" s="119"/>
      <c r="J252" s="103" t="s">
        <v>113</v>
      </c>
      <c r="K252" s="104">
        <v>10</v>
      </c>
      <c r="L252" s="120">
        <v>0</v>
      </c>
      <c r="M252" s="119"/>
      <c r="N252" s="125">
        <f>ROUND($L$252*$K$252,3)</f>
        <v>0</v>
      </c>
      <c r="O252" s="112"/>
      <c r="P252" s="112"/>
      <c r="Q252" s="112"/>
      <c r="R252" s="37"/>
      <c r="T252" s="83"/>
      <c r="U252" s="18" t="s">
        <v>24</v>
      </c>
      <c r="W252" s="99">
        <f>$V$252*$K$252</f>
        <v>0</v>
      </c>
      <c r="X252" s="99">
        <v>0</v>
      </c>
      <c r="Y252" s="99">
        <f>$X$252*$K$252</f>
        <v>0</v>
      </c>
      <c r="Z252" s="99">
        <v>0</v>
      </c>
      <c r="AA252" s="100">
        <f>$Z$252*$K$252</f>
        <v>0</v>
      </c>
      <c r="AR252" s="5" t="s">
        <v>94</v>
      </c>
      <c r="AT252" s="5" t="s">
        <v>97</v>
      </c>
      <c r="AU252" s="5" t="s">
        <v>41</v>
      </c>
      <c r="AY252" s="5" t="s">
        <v>87</v>
      </c>
      <c r="BE252" s="34">
        <f>IF($U$252="základná",$N$252,0)</f>
        <v>0</v>
      </c>
      <c r="BF252" s="34">
        <f>IF($U$252="znížená",$N$252,0)</f>
        <v>0</v>
      </c>
      <c r="BG252" s="34">
        <f>IF($U$252="zákl. prenesená",$N$252,0)</f>
        <v>0</v>
      </c>
      <c r="BH252" s="34">
        <f>IF($U$252="zníž. prenesená",$N$252,0)</f>
        <v>0</v>
      </c>
      <c r="BI252" s="34">
        <f>IF($U$252="nulová",$N$252,0)</f>
        <v>0</v>
      </c>
      <c r="BJ252" s="5" t="s">
        <v>41</v>
      </c>
      <c r="BK252" s="77">
        <f>ROUND($L$252*$K$252,3)</f>
        <v>0</v>
      </c>
      <c r="BL252" s="5" t="s">
        <v>89</v>
      </c>
      <c r="BM252" s="5" t="s">
        <v>582</v>
      </c>
    </row>
    <row r="253" spans="2:65" s="5" customFormat="1" ht="24" customHeight="1">
      <c r="B253" s="36"/>
      <c r="C253" s="101" t="s">
        <v>583</v>
      </c>
      <c r="D253" s="101" t="s">
        <v>97</v>
      </c>
      <c r="E253" s="102" t="s">
        <v>584</v>
      </c>
      <c r="F253" s="118" t="s">
        <v>585</v>
      </c>
      <c r="G253" s="119"/>
      <c r="H253" s="119"/>
      <c r="I253" s="119"/>
      <c r="J253" s="103" t="s">
        <v>113</v>
      </c>
      <c r="K253" s="104">
        <v>10</v>
      </c>
      <c r="L253" s="120">
        <v>0</v>
      </c>
      <c r="M253" s="119"/>
      <c r="N253" s="125">
        <f>ROUND($L$253*$K$253,3)</f>
        <v>0</v>
      </c>
      <c r="O253" s="112"/>
      <c r="P253" s="112"/>
      <c r="Q253" s="112"/>
      <c r="R253" s="37"/>
      <c r="T253" s="83"/>
      <c r="U253" s="18" t="s">
        <v>24</v>
      </c>
      <c r="W253" s="99">
        <f>$V$253*$K$253</f>
        <v>0</v>
      </c>
      <c r="X253" s="99">
        <v>0</v>
      </c>
      <c r="Y253" s="99">
        <f>$X$253*$K$253</f>
        <v>0</v>
      </c>
      <c r="Z253" s="99">
        <v>0</v>
      </c>
      <c r="AA253" s="100">
        <f>$Z$253*$K$253</f>
        <v>0</v>
      </c>
      <c r="AR253" s="5" t="s">
        <v>94</v>
      </c>
      <c r="AT253" s="5" t="s">
        <v>97</v>
      </c>
      <c r="AU253" s="5" t="s">
        <v>41</v>
      </c>
      <c r="AY253" s="5" t="s">
        <v>87</v>
      </c>
      <c r="BE253" s="34">
        <f>IF($U$253="základná",$N$253,0)</f>
        <v>0</v>
      </c>
      <c r="BF253" s="34">
        <f>IF($U$253="znížená",$N$253,0)</f>
        <v>0</v>
      </c>
      <c r="BG253" s="34">
        <f>IF($U$253="zákl. prenesená",$N$253,0)</f>
        <v>0</v>
      </c>
      <c r="BH253" s="34">
        <f>IF($U$253="zníž. prenesená",$N$253,0)</f>
        <v>0</v>
      </c>
      <c r="BI253" s="34">
        <f>IF($U$253="nulová",$N$253,0)</f>
        <v>0</v>
      </c>
      <c r="BJ253" s="5" t="s">
        <v>41</v>
      </c>
      <c r="BK253" s="77">
        <f>ROUND($L$253*$K$253,3)</f>
        <v>0</v>
      </c>
      <c r="BL253" s="5" t="s">
        <v>89</v>
      </c>
      <c r="BM253" s="5" t="s">
        <v>586</v>
      </c>
    </row>
    <row r="254" spans="2:63" s="87" customFormat="1" ht="23.25" customHeight="1">
      <c r="B254" s="88"/>
      <c r="D254" s="95" t="s">
        <v>123</v>
      </c>
      <c r="E254" s="95"/>
      <c r="F254" s="95"/>
      <c r="G254" s="95"/>
      <c r="H254" s="95"/>
      <c r="I254" s="95"/>
      <c r="J254" s="95"/>
      <c r="K254" s="95"/>
      <c r="L254" s="95"/>
      <c r="M254" s="95"/>
      <c r="N254" s="116">
        <f>$BK$254</f>
        <v>0</v>
      </c>
      <c r="O254" s="117"/>
      <c r="P254" s="117"/>
      <c r="Q254" s="117"/>
      <c r="R254" s="90"/>
      <c r="T254" s="91"/>
      <c r="W254" s="92">
        <f>SUM($W$255:$W$269)</f>
        <v>0</v>
      </c>
      <c r="Y254" s="92">
        <f>SUM($Y$255:$Y$269)</f>
        <v>1.49616</v>
      </c>
      <c r="AA254" s="93">
        <f>SUM($AA$255:$AA$269)</f>
        <v>52.865</v>
      </c>
      <c r="AR254" s="89" t="s">
        <v>40</v>
      </c>
      <c r="AT254" s="89" t="s">
        <v>38</v>
      </c>
      <c r="AU254" s="89" t="s">
        <v>41</v>
      </c>
      <c r="AY254" s="89" t="s">
        <v>87</v>
      </c>
      <c r="BK254" s="94">
        <f>SUM($BK$255:$BK$269)</f>
        <v>0</v>
      </c>
    </row>
    <row r="255" spans="2:65" s="5" customFormat="1" ht="24" customHeight="1">
      <c r="B255" s="36"/>
      <c r="C255" s="96" t="s">
        <v>587</v>
      </c>
      <c r="D255" s="96" t="s">
        <v>84</v>
      </c>
      <c r="E255" s="97" t="s">
        <v>588</v>
      </c>
      <c r="F255" s="122" t="s">
        <v>589</v>
      </c>
      <c r="G255" s="112"/>
      <c r="H255" s="112"/>
      <c r="I255" s="112"/>
      <c r="J255" s="98" t="s">
        <v>110</v>
      </c>
      <c r="K255" s="82">
        <v>3</v>
      </c>
      <c r="L255" s="111">
        <v>0</v>
      </c>
      <c r="M255" s="112"/>
      <c r="N255" s="121">
        <f>ROUND($L$255*$K$255,3)</f>
        <v>0</v>
      </c>
      <c r="O255" s="112"/>
      <c r="P255" s="112"/>
      <c r="Q255" s="112"/>
      <c r="R255" s="37"/>
      <c r="T255" s="83"/>
      <c r="U255" s="18" t="s">
        <v>24</v>
      </c>
      <c r="W255" s="99">
        <f>$V$255*$K$255</f>
        <v>0</v>
      </c>
      <c r="X255" s="99">
        <v>0.16401</v>
      </c>
      <c r="Y255" s="99">
        <f>$X$255*$K$255</f>
        <v>0.49202999999999997</v>
      </c>
      <c r="Z255" s="99">
        <v>0</v>
      </c>
      <c r="AA255" s="100">
        <f>$Z$255*$K$255</f>
        <v>0</v>
      </c>
      <c r="AR255" s="5" t="s">
        <v>89</v>
      </c>
      <c r="AT255" s="5" t="s">
        <v>84</v>
      </c>
      <c r="AU255" s="5" t="s">
        <v>42</v>
      </c>
      <c r="AY255" s="5" t="s">
        <v>87</v>
      </c>
      <c r="BE255" s="34">
        <f>IF($U$255="základná",$N$255,0)</f>
        <v>0</v>
      </c>
      <c r="BF255" s="34">
        <f>IF($U$255="znížená",$N$255,0)</f>
        <v>0</v>
      </c>
      <c r="BG255" s="34">
        <f>IF($U$255="zákl. prenesená",$N$255,0)</f>
        <v>0</v>
      </c>
      <c r="BH255" s="34">
        <f>IF($U$255="zníž. prenesená",$N$255,0)</f>
        <v>0</v>
      </c>
      <c r="BI255" s="34">
        <f>IF($U$255="nulová",$N$255,0)</f>
        <v>0</v>
      </c>
      <c r="BJ255" s="5" t="s">
        <v>41</v>
      </c>
      <c r="BK255" s="77">
        <f>ROUND($L$255*$K$255,3)</f>
        <v>0</v>
      </c>
      <c r="BL255" s="5" t="s">
        <v>89</v>
      </c>
      <c r="BM255" s="5" t="s">
        <v>590</v>
      </c>
    </row>
    <row r="256" spans="2:65" s="5" customFormat="1" ht="13.5" customHeight="1">
      <c r="B256" s="36"/>
      <c r="C256" s="101" t="s">
        <v>591</v>
      </c>
      <c r="D256" s="101" t="s">
        <v>97</v>
      </c>
      <c r="E256" s="102" t="s">
        <v>111</v>
      </c>
      <c r="F256" s="118" t="s">
        <v>112</v>
      </c>
      <c r="G256" s="119"/>
      <c r="H256" s="119"/>
      <c r="I256" s="119"/>
      <c r="J256" s="103" t="s">
        <v>113</v>
      </c>
      <c r="K256" s="104">
        <v>3.03</v>
      </c>
      <c r="L256" s="120">
        <v>0</v>
      </c>
      <c r="M256" s="119"/>
      <c r="N256" s="125">
        <f>ROUND($L$256*$K$256,3)</f>
        <v>0</v>
      </c>
      <c r="O256" s="112"/>
      <c r="P256" s="112"/>
      <c r="Q256" s="112"/>
      <c r="R256" s="37"/>
      <c r="T256" s="83"/>
      <c r="U256" s="18" t="s">
        <v>24</v>
      </c>
      <c r="W256" s="99">
        <f>$V$256*$K$256</f>
        <v>0</v>
      </c>
      <c r="X256" s="99">
        <v>0.097</v>
      </c>
      <c r="Y256" s="99">
        <f>$X$256*$K$256</f>
        <v>0.29391</v>
      </c>
      <c r="Z256" s="99">
        <v>0</v>
      </c>
      <c r="AA256" s="100">
        <f>$Z$256*$K$256</f>
        <v>0</v>
      </c>
      <c r="AR256" s="5" t="s">
        <v>94</v>
      </c>
      <c r="AT256" s="5" t="s">
        <v>97</v>
      </c>
      <c r="AU256" s="5" t="s">
        <v>42</v>
      </c>
      <c r="AY256" s="5" t="s">
        <v>87</v>
      </c>
      <c r="BE256" s="34">
        <f>IF($U$256="základná",$N$256,0)</f>
        <v>0</v>
      </c>
      <c r="BF256" s="34">
        <f>IF($U$256="znížená",$N$256,0)</f>
        <v>0</v>
      </c>
      <c r="BG256" s="34">
        <f>IF($U$256="zákl. prenesená",$N$256,0)</f>
        <v>0</v>
      </c>
      <c r="BH256" s="34">
        <f>IF($U$256="zníž. prenesená",$N$256,0)</f>
        <v>0</v>
      </c>
      <c r="BI256" s="34">
        <f>IF($U$256="nulová",$N$256,0)</f>
        <v>0</v>
      </c>
      <c r="BJ256" s="5" t="s">
        <v>41</v>
      </c>
      <c r="BK256" s="77">
        <f>ROUND($L$256*$K$256,3)</f>
        <v>0</v>
      </c>
      <c r="BL256" s="5" t="s">
        <v>89</v>
      </c>
      <c r="BM256" s="5" t="s">
        <v>592</v>
      </c>
    </row>
    <row r="257" spans="2:65" s="5" customFormat="1" ht="24" customHeight="1">
      <c r="B257" s="36"/>
      <c r="C257" s="96" t="s">
        <v>593</v>
      </c>
      <c r="D257" s="96" t="s">
        <v>84</v>
      </c>
      <c r="E257" s="97" t="s">
        <v>594</v>
      </c>
      <c r="F257" s="122" t="s">
        <v>595</v>
      </c>
      <c r="G257" s="112"/>
      <c r="H257" s="112"/>
      <c r="I257" s="112"/>
      <c r="J257" s="98" t="s">
        <v>110</v>
      </c>
      <c r="K257" s="82">
        <v>6</v>
      </c>
      <c r="L257" s="111">
        <v>0</v>
      </c>
      <c r="M257" s="112"/>
      <c r="N257" s="121">
        <f>ROUND($L$257*$K$257,3)</f>
        <v>0</v>
      </c>
      <c r="O257" s="112"/>
      <c r="P257" s="112"/>
      <c r="Q257" s="112"/>
      <c r="R257" s="37"/>
      <c r="T257" s="83"/>
      <c r="U257" s="18" t="s">
        <v>24</v>
      </c>
      <c r="W257" s="99">
        <f>$V$257*$K$257</f>
        <v>0</v>
      </c>
      <c r="X257" s="99">
        <v>0</v>
      </c>
      <c r="Y257" s="99">
        <f>$X$257*$K$257</f>
        <v>0</v>
      </c>
      <c r="Z257" s="99">
        <v>0</v>
      </c>
      <c r="AA257" s="100">
        <f>$Z$257*$K$257</f>
        <v>0</v>
      </c>
      <c r="AR257" s="5" t="s">
        <v>89</v>
      </c>
      <c r="AT257" s="5" t="s">
        <v>84</v>
      </c>
      <c r="AU257" s="5" t="s">
        <v>42</v>
      </c>
      <c r="AY257" s="5" t="s">
        <v>87</v>
      </c>
      <c r="BE257" s="34">
        <f>IF($U$257="základná",$N$257,0)</f>
        <v>0</v>
      </c>
      <c r="BF257" s="34">
        <f>IF($U$257="znížená",$N$257,0)</f>
        <v>0</v>
      </c>
      <c r="BG257" s="34">
        <f>IF($U$257="zákl. prenesená",$N$257,0)</f>
        <v>0</v>
      </c>
      <c r="BH257" s="34">
        <f>IF($U$257="zníž. prenesená",$N$257,0)</f>
        <v>0</v>
      </c>
      <c r="BI257" s="34">
        <f>IF($U$257="nulová",$N$257,0)</f>
        <v>0</v>
      </c>
      <c r="BJ257" s="5" t="s">
        <v>41</v>
      </c>
      <c r="BK257" s="77">
        <f>ROUND($L$257*$K$257,3)</f>
        <v>0</v>
      </c>
      <c r="BL257" s="5" t="s">
        <v>89</v>
      </c>
      <c r="BM257" s="5" t="s">
        <v>596</v>
      </c>
    </row>
    <row r="258" spans="2:65" s="5" customFormat="1" ht="24" customHeight="1">
      <c r="B258" s="36"/>
      <c r="C258" s="101" t="s">
        <v>597</v>
      </c>
      <c r="D258" s="101" t="s">
        <v>97</v>
      </c>
      <c r="E258" s="102" t="s">
        <v>598</v>
      </c>
      <c r="F258" s="118" t="s">
        <v>599</v>
      </c>
      <c r="G258" s="119"/>
      <c r="H258" s="119"/>
      <c r="I258" s="119"/>
      <c r="J258" s="103" t="s">
        <v>110</v>
      </c>
      <c r="K258" s="104">
        <v>6.06</v>
      </c>
      <c r="L258" s="120">
        <v>0</v>
      </c>
      <c r="M258" s="119"/>
      <c r="N258" s="125">
        <f>ROUND($L$258*$K$258,3)</f>
        <v>0</v>
      </c>
      <c r="O258" s="112"/>
      <c r="P258" s="112"/>
      <c r="Q258" s="112"/>
      <c r="R258" s="37"/>
      <c r="T258" s="83"/>
      <c r="U258" s="18" t="s">
        <v>24</v>
      </c>
      <c r="W258" s="99">
        <f>$V$258*$K$258</f>
        <v>0</v>
      </c>
      <c r="X258" s="99">
        <v>0.105</v>
      </c>
      <c r="Y258" s="99">
        <f>$X$258*$K$258</f>
        <v>0.6363</v>
      </c>
      <c r="Z258" s="99">
        <v>0</v>
      </c>
      <c r="AA258" s="100">
        <f>$Z$258*$K$258</f>
        <v>0</v>
      </c>
      <c r="AR258" s="5" t="s">
        <v>94</v>
      </c>
      <c r="AT258" s="5" t="s">
        <v>97</v>
      </c>
      <c r="AU258" s="5" t="s">
        <v>42</v>
      </c>
      <c r="AY258" s="5" t="s">
        <v>87</v>
      </c>
      <c r="BE258" s="34">
        <f>IF($U$258="základná",$N$258,0)</f>
        <v>0</v>
      </c>
      <c r="BF258" s="34">
        <f>IF($U$258="znížená",$N$258,0)</f>
        <v>0</v>
      </c>
      <c r="BG258" s="34">
        <f>IF($U$258="zákl. prenesená",$N$258,0)</f>
        <v>0</v>
      </c>
      <c r="BH258" s="34">
        <f>IF($U$258="zníž. prenesená",$N$258,0)</f>
        <v>0</v>
      </c>
      <c r="BI258" s="34">
        <f>IF($U$258="nulová",$N$258,0)</f>
        <v>0</v>
      </c>
      <c r="BJ258" s="5" t="s">
        <v>41</v>
      </c>
      <c r="BK258" s="77">
        <f>ROUND($L$258*$K$258,3)</f>
        <v>0</v>
      </c>
      <c r="BL258" s="5" t="s">
        <v>89</v>
      </c>
      <c r="BM258" s="5" t="s">
        <v>600</v>
      </c>
    </row>
    <row r="259" spans="2:65" s="5" customFormat="1" ht="24" customHeight="1">
      <c r="B259" s="36"/>
      <c r="C259" s="96" t="s">
        <v>601</v>
      </c>
      <c r="D259" s="96" t="s">
        <v>84</v>
      </c>
      <c r="E259" s="97" t="s">
        <v>602</v>
      </c>
      <c r="F259" s="122" t="s">
        <v>603</v>
      </c>
      <c r="G259" s="112"/>
      <c r="H259" s="112"/>
      <c r="I259" s="112"/>
      <c r="J259" s="98" t="s">
        <v>110</v>
      </c>
      <c r="K259" s="82">
        <v>22</v>
      </c>
      <c r="L259" s="111">
        <v>0</v>
      </c>
      <c r="M259" s="112"/>
      <c r="N259" s="121">
        <f>ROUND($L$259*$K$259,3)</f>
        <v>0</v>
      </c>
      <c r="O259" s="112"/>
      <c r="P259" s="112"/>
      <c r="Q259" s="112"/>
      <c r="R259" s="37"/>
      <c r="T259" s="83"/>
      <c r="U259" s="18" t="s">
        <v>24</v>
      </c>
      <c r="W259" s="99">
        <f>$V$259*$K$259</f>
        <v>0</v>
      </c>
      <c r="X259" s="99">
        <v>0.00336</v>
      </c>
      <c r="Y259" s="99">
        <f>$X$259*$K$259</f>
        <v>0.07392</v>
      </c>
      <c r="Z259" s="99">
        <v>0</v>
      </c>
      <c r="AA259" s="100">
        <f>$Z$259*$K$259</f>
        <v>0</v>
      </c>
      <c r="AR259" s="5" t="s">
        <v>89</v>
      </c>
      <c r="AT259" s="5" t="s">
        <v>84</v>
      </c>
      <c r="AU259" s="5" t="s">
        <v>42</v>
      </c>
      <c r="AY259" s="5" t="s">
        <v>87</v>
      </c>
      <c r="BE259" s="34">
        <f>IF($U$259="základná",$N$259,0)</f>
        <v>0</v>
      </c>
      <c r="BF259" s="34">
        <f>IF($U$259="znížená",$N$259,0)</f>
        <v>0</v>
      </c>
      <c r="BG259" s="34">
        <f>IF($U$259="zákl. prenesená",$N$259,0)</f>
        <v>0</v>
      </c>
      <c r="BH259" s="34">
        <f>IF($U$259="zníž. prenesená",$N$259,0)</f>
        <v>0</v>
      </c>
      <c r="BI259" s="34">
        <f>IF($U$259="nulová",$N$259,0)</f>
        <v>0</v>
      </c>
      <c r="BJ259" s="5" t="s">
        <v>41</v>
      </c>
      <c r="BK259" s="77">
        <f>ROUND($L$259*$K$259,3)</f>
        <v>0</v>
      </c>
      <c r="BL259" s="5" t="s">
        <v>89</v>
      </c>
      <c r="BM259" s="5" t="s">
        <v>604</v>
      </c>
    </row>
    <row r="260" spans="2:65" s="5" customFormat="1" ht="24" customHeight="1">
      <c r="B260" s="36"/>
      <c r="C260" s="96" t="s">
        <v>605</v>
      </c>
      <c r="D260" s="96" t="s">
        <v>84</v>
      </c>
      <c r="E260" s="97" t="s">
        <v>606</v>
      </c>
      <c r="F260" s="122" t="s">
        <v>607</v>
      </c>
      <c r="G260" s="112"/>
      <c r="H260" s="112"/>
      <c r="I260" s="112"/>
      <c r="J260" s="98" t="s">
        <v>110</v>
      </c>
      <c r="K260" s="82">
        <v>444.5</v>
      </c>
      <c r="L260" s="111">
        <v>0</v>
      </c>
      <c r="M260" s="112"/>
      <c r="N260" s="121">
        <f>ROUND($L$260*$K$260,3)</f>
        <v>0</v>
      </c>
      <c r="O260" s="112"/>
      <c r="P260" s="112"/>
      <c r="Q260" s="112"/>
      <c r="R260" s="37"/>
      <c r="T260" s="83"/>
      <c r="U260" s="18" t="s">
        <v>24</v>
      </c>
      <c r="W260" s="99">
        <f>$V$260*$K$260</f>
        <v>0</v>
      </c>
      <c r="X260" s="99">
        <v>0</v>
      </c>
      <c r="Y260" s="99">
        <f>$X$260*$K$260</f>
        <v>0</v>
      </c>
      <c r="Z260" s="99">
        <v>0</v>
      </c>
      <c r="AA260" s="100">
        <f>$Z$260*$K$260</f>
        <v>0</v>
      </c>
      <c r="AR260" s="5" t="s">
        <v>89</v>
      </c>
      <c r="AT260" s="5" t="s">
        <v>84</v>
      </c>
      <c r="AU260" s="5" t="s">
        <v>42</v>
      </c>
      <c r="AY260" s="5" t="s">
        <v>87</v>
      </c>
      <c r="BE260" s="34">
        <f>IF($U$260="základná",$N$260,0)</f>
        <v>0</v>
      </c>
      <c r="BF260" s="34">
        <f>IF($U$260="znížená",$N$260,0)</f>
        <v>0</v>
      </c>
      <c r="BG260" s="34">
        <f>IF($U$260="zákl. prenesená",$N$260,0)</f>
        <v>0</v>
      </c>
      <c r="BH260" s="34">
        <f>IF($U$260="zníž. prenesená",$N$260,0)</f>
        <v>0</v>
      </c>
      <c r="BI260" s="34">
        <f>IF($U$260="nulová",$N$260,0)</f>
        <v>0</v>
      </c>
      <c r="BJ260" s="5" t="s">
        <v>41</v>
      </c>
      <c r="BK260" s="77">
        <f>ROUND($L$260*$K$260,3)</f>
        <v>0</v>
      </c>
      <c r="BL260" s="5" t="s">
        <v>89</v>
      </c>
      <c r="BM260" s="5" t="s">
        <v>608</v>
      </c>
    </row>
    <row r="261" spans="2:65" s="5" customFormat="1" ht="24" customHeight="1">
      <c r="B261" s="36"/>
      <c r="C261" s="96" t="s">
        <v>609</v>
      </c>
      <c r="D261" s="96" t="s">
        <v>84</v>
      </c>
      <c r="E261" s="97" t="s">
        <v>610</v>
      </c>
      <c r="F261" s="122" t="s">
        <v>611</v>
      </c>
      <c r="G261" s="112"/>
      <c r="H261" s="112"/>
      <c r="I261" s="112"/>
      <c r="J261" s="98" t="s">
        <v>103</v>
      </c>
      <c r="K261" s="82">
        <v>80</v>
      </c>
      <c r="L261" s="111">
        <v>0</v>
      </c>
      <c r="M261" s="112"/>
      <c r="N261" s="121">
        <f>ROUND($L$261*$K$261,3)</f>
        <v>0</v>
      </c>
      <c r="O261" s="112"/>
      <c r="P261" s="112"/>
      <c r="Q261" s="112"/>
      <c r="R261" s="37"/>
      <c r="T261" s="83"/>
      <c r="U261" s="18" t="s">
        <v>24</v>
      </c>
      <c r="W261" s="99">
        <f>$V$261*$K$261</f>
        <v>0</v>
      </c>
      <c r="X261" s="99">
        <v>0</v>
      </c>
      <c r="Y261" s="99">
        <f>$X$261*$K$261</f>
        <v>0</v>
      </c>
      <c r="Z261" s="99">
        <v>0</v>
      </c>
      <c r="AA261" s="100">
        <f>$Z$261*$K$261</f>
        <v>0</v>
      </c>
      <c r="AR261" s="5" t="s">
        <v>89</v>
      </c>
      <c r="AT261" s="5" t="s">
        <v>84</v>
      </c>
      <c r="AU261" s="5" t="s">
        <v>42</v>
      </c>
      <c r="AY261" s="5" t="s">
        <v>87</v>
      </c>
      <c r="BE261" s="34">
        <f>IF($U$261="základná",$N$261,0)</f>
        <v>0</v>
      </c>
      <c r="BF261" s="34">
        <f>IF($U$261="znížená",$N$261,0)</f>
        <v>0</v>
      </c>
      <c r="BG261" s="34">
        <f>IF($U$261="zákl. prenesená",$N$261,0)</f>
        <v>0</v>
      </c>
      <c r="BH261" s="34">
        <f>IF($U$261="zníž. prenesená",$N$261,0)</f>
        <v>0</v>
      </c>
      <c r="BI261" s="34">
        <f>IF($U$261="nulová",$N$261,0)</f>
        <v>0</v>
      </c>
      <c r="BJ261" s="5" t="s">
        <v>41</v>
      </c>
      <c r="BK261" s="77">
        <f>ROUND($L$261*$K$261,3)</f>
        <v>0</v>
      </c>
      <c r="BL261" s="5" t="s">
        <v>89</v>
      </c>
      <c r="BM261" s="5" t="s">
        <v>612</v>
      </c>
    </row>
    <row r="262" spans="2:65" s="5" customFormat="1" ht="24" customHeight="1">
      <c r="B262" s="36"/>
      <c r="C262" s="96" t="s">
        <v>613</v>
      </c>
      <c r="D262" s="96" t="s">
        <v>84</v>
      </c>
      <c r="E262" s="97" t="s">
        <v>614</v>
      </c>
      <c r="F262" s="122" t="s">
        <v>615</v>
      </c>
      <c r="G262" s="112"/>
      <c r="H262" s="112"/>
      <c r="I262" s="112"/>
      <c r="J262" s="98" t="s">
        <v>88</v>
      </c>
      <c r="K262" s="82">
        <v>21.6</v>
      </c>
      <c r="L262" s="111">
        <v>0</v>
      </c>
      <c r="M262" s="112"/>
      <c r="N262" s="121">
        <f>ROUND($L$262*$K$262,3)</f>
        <v>0</v>
      </c>
      <c r="O262" s="112"/>
      <c r="P262" s="112"/>
      <c r="Q262" s="112"/>
      <c r="R262" s="37"/>
      <c r="T262" s="83"/>
      <c r="U262" s="18" t="s">
        <v>24</v>
      </c>
      <c r="W262" s="99">
        <f>$V$262*$K$262</f>
        <v>0</v>
      </c>
      <c r="X262" s="99">
        <v>0</v>
      </c>
      <c r="Y262" s="99">
        <f>$X$262*$K$262</f>
        <v>0</v>
      </c>
      <c r="Z262" s="99">
        <v>2.4</v>
      </c>
      <c r="AA262" s="100">
        <f>$Z$262*$K$262</f>
        <v>51.84</v>
      </c>
      <c r="AR262" s="5" t="s">
        <v>89</v>
      </c>
      <c r="AT262" s="5" t="s">
        <v>84</v>
      </c>
      <c r="AU262" s="5" t="s">
        <v>42</v>
      </c>
      <c r="AY262" s="5" t="s">
        <v>87</v>
      </c>
      <c r="BE262" s="34">
        <f>IF($U$262="základná",$N$262,0)</f>
        <v>0</v>
      </c>
      <c r="BF262" s="34">
        <f>IF($U$262="znížená",$N$262,0)</f>
        <v>0</v>
      </c>
      <c r="BG262" s="34">
        <f>IF($U$262="zákl. prenesená",$N$262,0)</f>
        <v>0</v>
      </c>
      <c r="BH262" s="34">
        <f>IF($U$262="zníž. prenesená",$N$262,0)</f>
        <v>0</v>
      </c>
      <c r="BI262" s="34">
        <f>IF($U$262="nulová",$N$262,0)</f>
        <v>0</v>
      </c>
      <c r="BJ262" s="5" t="s">
        <v>41</v>
      </c>
      <c r="BK262" s="77">
        <f>ROUND($L$262*$K$262,3)</f>
        <v>0</v>
      </c>
      <c r="BL262" s="5" t="s">
        <v>89</v>
      </c>
      <c r="BM262" s="5" t="s">
        <v>616</v>
      </c>
    </row>
    <row r="263" spans="2:65" s="5" customFormat="1" ht="24" customHeight="1">
      <c r="B263" s="36"/>
      <c r="C263" s="96" t="s">
        <v>617</v>
      </c>
      <c r="D263" s="96" t="s">
        <v>84</v>
      </c>
      <c r="E263" s="97" t="s">
        <v>618</v>
      </c>
      <c r="F263" s="122" t="s">
        <v>619</v>
      </c>
      <c r="G263" s="112"/>
      <c r="H263" s="112"/>
      <c r="I263" s="112"/>
      <c r="J263" s="98" t="s">
        <v>110</v>
      </c>
      <c r="K263" s="82">
        <v>15</v>
      </c>
      <c r="L263" s="111">
        <v>0</v>
      </c>
      <c r="M263" s="112"/>
      <c r="N263" s="121">
        <f>ROUND($L$263*$K$263,3)</f>
        <v>0</v>
      </c>
      <c r="O263" s="112"/>
      <c r="P263" s="112"/>
      <c r="Q263" s="112"/>
      <c r="R263" s="37"/>
      <c r="T263" s="83"/>
      <c r="U263" s="18" t="s">
        <v>24</v>
      </c>
      <c r="W263" s="99">
        <f>$V$263*$K$263</f>
        <v>0</v>
      </c>
      <c r="X263" s="99">
        <v>0</v>
      </c>
      <c r="Y263" s="99">
        <f>$X$263*$K$263</f>
        <v>0</v>
      </c>
      <c r="Z263" s="99">
        <v>0.035</v>
      </c>
      <c r="AA263" s="100">
        <f>$Z$263*$K$263</f>
        <v>0.525</v>
      </c>
      <c r="AR263" s="5" t="s">
        <v>89</v>
      </c>
      <c r="AT263" s="5" t="s">
        <v>84</v>
      </c>
      <c r="AU263" s="5" t="s">
        <v>42</v>
      </c>
      <c r="AY263" s="5" t="s">
        <v>87</v>
      </c>
      <c r="BE263" s="34">
        <f>IF($U$263="základná",$N$263,0)</f>
        <v>0</v>
      </c>
      <c r="BF263" s="34">
        <f>IF($U$263="znížená",$N$263,0)</f>
        <v>0</v>
      </c>
      <c r="BG263" s="34">
        <f>IF($U$263="zákl. prenesená",$N$263,0)</f>
        <v>0</v>
      </c>
      <c r="BH263" s="34">
        <f>IF($U$263="zníž. prenesená",$N$263,0)</f>
        <v>0</v>
      </c>
      <c r="BI263" s="34">
        <f>IF($U$263="nulová",$N$263,0)</f>
        <v>0</v>
      </c>
      <c r="BJ263" s="5" t="s">
        <v>41</v>
      </c>
      <c r="BK263" s="77">
        <f>ROUND($L$263*$K$263,3)</f>
        <v>0</v>
      </c>
      <c r="BL263" s="5" t="s">
        <v>89</v>
      </c>
      <c r="BM263" s="5" t="s">
        <v>620</v>
      </c>
    </row>
    <row r="264" spans="2:65" s="5" customFormat="1" ht="24" customHeight="1">
      <c r="B264" s="36"/>
      <c r="C264" s="96" t="s">
        <v>621</v>
      </c>
      <c r="D264" s="96" t="s">
        <v>84</v>
      </c>
      <c r="E264" s="97" t="s">
        <v>622</v>
      </c>
      <c r="F264" s="122" t="s">
        <v>623</v>
      </c>
      <c r="G264" s="112"/>
      <c r="H264" s="112"/>
      <c r="I264" s="112"/>
      <c r="J264" s="98" t="s">
        <v>110</v>
      </c>
      <c r="K264" s="82">
        <v>0</v>
      </c>
      <c r="L264" s="111">
        <v>0</v>
      </c>
      <c r="M264" s="112"/>
      <c r="N264" s="121">
        <f>ROUND($L$264*$K$264,3)</f>
        <v>0</v>
      </c>
      <c r="O264" s="112"/>
      <c r="P264" s="112"/>
      <c r="Q264" s="112"/>
      <c r="R264" s="37"/>
      <c r="T264" s="83"/>
      <c r="U264" s="18" t="s">
        <v>24</v>
      </c>
      <c r="W264" s="99">
        <f>$V$264*$K$264</f>
        <v>0</v>
      </c>
      <c r="X264" s="99">
        <v>0</v>
      </c>
      <c r="Y264" s="99">
        <f>$X$264*$K$264</f>
        <v>0</v>
      </c>
      <c r="Z264" s="99">
        <v>2.055</v>
      </c>
      <c r="AA264" s="100">
        <f>$Z$264*$K$264</f>
        <v>0</v>
      </c>
      <c r="AR264" s="5" t="s">
        <v>89</v>
      </c>
      <c r="AT264" s="5" t="s">
        <v>84</v>
      </c>
      <c r="AU264" s="5" t="s">
        <v>42</v>
      </c>
      <c r="AY264" s="5" t="s">
        <v>87</v>
      </c>
      <c r="BE264" s="34">
        <f>IF($U$264="základná",$N$264,0)</f>
        <v>0</v>
      </c>
      <c r="BF264" s="34">
        <f>IF($U$264="znížená",$N$264,0)</f>
        <v>0</v>
      </c>
      <c r="BG264" s="34">
        <f>IF($U$264="zákl. prenesená",$N$264,0)</f>
        <v>0</v>
      </c>
      <c r="BH264" s="34">
        <f>IF($U$264="zníž. prenesená",$N$264,0)</f>
        <v>0</v>
      </c>
      <c r="BI264" s="34">
        <f>IF($U$264="nulová",$N$264,0)</f>
        <v>0</v>
      </c>
      <c r="BJ264" s="5" t="s">
        <v>41</v>
      </c>
      <c r="BK264" s="77">
        <f>ROUND($L$264*$K$264,3)</f>
        <v>0</v>
      </c>
      <c r="BL264" s="5" t="s">
        <v>89</v>
      </c>
      <c r="BM264" s="5" t="s">
        <v>624</v>
      </c>
    </row>
    <row r="265" spans="2:65" s="5" customFormat="1" ht="24" customHeight="1">
      <c r="B265" s="36"/>
      <c r="C265" s="96" t="s">
        <v>625</v>
      </c>
      <c r="D265" s="96" t="s">
        <v>84</v>
      </c>
      <c r="E265" s="97" t="s">
        <v>626</v>
      </c>
      <c r="F265" s="122" t="s">
        <v>627</v>
      </c>
      <c r="G265" s="112"/>
      <c r="H265" s="112"/>
      <c r="I265" s="112"/>
      <c r="J265" s="98" t="s">
        <v>110</v>
      </c>
      <c r="K265" s="82">
        <v>50</v>
      </c>
      <c r="L265" s="111">
        <v>0</v>
      </c>
      <c r="M265" s="112"/>
      <c r="N265" s="121">
        <f>ROUND($L$265*$K$265,3)</f>
        <v>0</v>
      </c>
      <c r="O265" s="112"/>
      <c r="P265" s="112"/>
      <c r="Q265" s="112"/>
      <c r="R265" s="37"/>
      <c r="T265" s="83"/>
      <c r="U265" s="18" t="s">
        <v>24</v>
      </c>
      <c r="W265" s="99">
        <f>$V$265*$K$265</f>
        <v>0</v>
      </c>
      <c r="X265" s="99">
        <v>0</v>
      </c>
      <c r="Y265" s="99">
        <f>$X$265*$K$265</f>
        <v>0</v>
      </c>
      <c r="Z265" s="99">
        <v>0.01</v>
      </c>
      <c r="AA265" s="100">
        <f>$Z$265*$K$265</f>
        <v>0.5</v>
      </c>
      <c r="AR265" s="5" t="s">
        <v>89</v>
      </c>
      <c r="AT265" s="5" t="s">
        <v>84</v>
      </c>
      <c r="AU265" s="5" t="s">
        <v>42</v>
      </c>
      <c r="AY265" s="5" t="s">
        <v>87</v>
      </c>
      <c r="BE265" s="34">
        <f>IF($U$265="základná",$N$265,0)</f>
        <v>0</v>
      </c>
      <c r="BF265" s="34">
        <f>IF($U$265="znížená",$N$265,0)</f>
        <v>0</v>
      </c>
      <c r="BG265" s="34">
        <f>IF($U$265="zákl. prenesená",$N$265,0)</f>
        <v>0</v>
      </c>
      <c r="BH265" s="34">
        <f>IF($U$265="zníž. prenesená",$N$265,0)</f>
        <v>0</v>
      </c>
      <c r="BI265" s="34">
        <f>IF($U$265="nulová",$N$265,0)</f>
        <v>0</v>
      </c>
      <c r="BJ265" s="5" t="s">
        <v>41</v>
      </c>
      <c r="BK265" s="77">
        <f>ROUND($L$265*$K$265,3)</f>
        <v>0</v>
      </c>
      <c r="BL265" s="5" t="s">
        <v>89</v>
      </c>
      <c r="BM265" s="5" t="s">
        <v>628</v>
      </c>
    </row>
    <row r="266" spans="2:65" s="5" customFormat="1" ht="24" customHeight="1">
      <c r="B266" s="36"/>
      <c r="C266" s="96" t="s">
        <v>629</v>
      </c>
      <c r="D266" s="96" t="s">
        <v>84</v>
      </c>
      <c r="E266" s="97" t="s">
        <v>630</v>
      </c>
      <c r="F266" s="122" t="s">
        <v>631</v>
      </c>
      <c r="G266" s="112"/>
      <c r="H266" s="112"/>
      <c r="I266" s="112"/>
      <c r="J266" s="98" t="s">
        <v>98</v>
      </c>
      <c r="K266" s="82">
        <v>97.336</v>
      </c>
      <c r="L266" s="111">
        <v>0</v>
      </c>
      <c r="M266" s="112"/>
      <c r="N266" s="121">
        <f>ROUND($L$266*$K$266,3)</f>
        <v>0</v>
      </c>
      <c r="O266" s="112"/>
      <c r="P266" s="112"/>
      <c r="Q266" s="112"/>
      <c r="R266" s="37"/>
      <c r="T266" s="83"/>
      <c r="U266" s="18" t="s">
        <v>24</v>
      </c>
      <c r="W266" s="99">
        <f>$V$266*$K$266</f>
        <v>0</v>
      </c>
      <c r="X266" s="99">
        <v>0</v>
      </c>
      <c r="Y266" s="99">
        <f>$X$266*$K$266</f>
        <v>0</v>
      </c>
      <c r="Z266" s="99">
        <v>0</v>
      </c>
      <c r="AA266" s="100">
        <f>$Z$266*$K$266</f>
        <v>0</v>
      </c>
      <c r="AR266" s="5" t="s">
        <v>89</v>
      </c>
      <c r="AT266" s="5" t="s">
        <v>84</v>
      </c>
      <c r="AU266" s="5" t="s">
        <v>42</v>
      </c>
      <c r="AY266" s="5" t="s">
        <v>87</v>
      </c>
      <c r="BE266" s="34">
        <f>IF($U$266="základná",$N$266,0)</f>
        <v>0</v>
      </c>
      <c r="BF266" s="34">
        <f>IF($U$266="znížená",$N$266,0)</f>
        <v>0</v>
      </c>
      <c r="BG266" s="34">
        <f>IF($U$266="zákl. prenesená",$N$266,0)</f>
        <v>0</v>
      </c>
      <c r="BH266" s="34">
        <f>IF($U$266="zníž. prenesená",$N$266,0)</f>
        <v>0</v>
      </c>
      <c r="BI266" s="34">
        <f>IF($U$266="nulová",$N$266,0)</f>
        <v>0</v>
      </c>
      <c r="BJ266" s="5" t="s">
        <v>41</v>
      </c>
      <c r="BK266" s="77">
        <f>ROUND($L$266*$K$266,3)</f>
        <v>0</v>
      </c>
      <c r="BL266" s="5" t="s">
        <v>89</v>
      </c>
      <c r="BM266" s="5" t="s">
        <v>632</v>
      </c>
    </row>
    <row r="267" spans="2:65" s="5" customFormat="1" ht="24" customHeight="1">
      <c r="B267" s="36"/>
      <c r="C267" s="96" t="s">
        <v>633</v>
      </c>
      <c r="D267" s="96" t="s">
        <v>84</v>
      </c>
      <c r="E267" s="97" t="s">
        <v>634</v>
      </c>
      <c r="F267" s="122" t="s">
        <v>635</v>
      </c>
      <c r="G267" s="112"/>
      <c r="H267" s="112"/>
      <c r="I267" s="112"/>
      <c r="J267" s="98" t="s">
        <v>98</v>
      </c>
      <c r="K267" s="82">
        <v>486.68</v>
      </c>
      <c r="L267" s="111">
        <v>0</v>
      </c>
      <c r="M267" s="112"/>
      <c r="N267" s="121">
        <f>ROUND($L$267*$K$267,3)</f>
        <v>0</v>
      </c>
      <c r="O267" s="112"/>
      <c r="P267" s="112"/>
      <c r="Q267" s="112"/>
      <c r="R267" s="37"/>
      <c r="T267" s="83"/>
      <c r="U267" s="18" t="s">
        <v>24</v>
      </c>
      <c r="W267" s="99">
        <f>$V$267*$K$267</f>
        <v>0</v>
      </c>
      <c r="X267" s="99">
        <v>0</v>
      </c>
      <c r="Y267" s="99">
        <f>$X$267*$K$267</f>
        <v>0</v>
      </c>
      <c r="Z267" s="99">
        <v>0</v>
      </c>
      <c r="AA267" s="100">
        <f>$Z$267*$K$267</f>
        <v>0</v>
      </c>
      <c r="AR267" s="5" t="s">
        <v>89</v>
      </c>
      <c r="AT267" s="5" t="s">
        <v>84</v>
      </c>
      <c r="AU267" s="5" t="s">
        <v>42</v>
      </c>
      <c r="AY267" s="5" t="s">
        <v>87</v>
      </c>
      <c r="BE267" s="34">
        <f>IF($U$267="základná",$N$267,0)</f>
        <v>0</v>
      </c>
      <c r="BF267" s="34">
        <f>IF($U$267="znížená",$N$267,0)</f>
        <v>0</v>
      </c>
      <c r="BG267" s="34">
        <f>IF($U$267="zákl. prenesená",$N$267,0)</f>
        <v>0</v>
      </c>
      <c r="BH267" s="34">
        <f>IF($U$267="zníž. prenesená",$N$267,0)</f>
        <v>0</v>
      </c>
      <c r="BI267" s="34">
        <f>IF($U$267="nulová",$N$267,0)</f>
        <v>0</v>
      </c>
      <c r="BJ267" s="5" t="s">
        <v>41</v>
      </c>
      <c r="BK267" s="77">
        <f>ROUND($L$267*$K$267,3)</f>
        <v>0</v>
      </c>
      <c r="BL267" s="5" t="s">
        <v>89</v>
      </c>
      <c r="BM267" s="5" t="s">
        <v>636</v>
      </c>
    </row>
    <row r="268" spans="2:65" s="5" customFormat="1" ht="24" customHeight="1">
      <c r="B268" s="36"/>
      <c r="C268" s="96" t="s">
        <v>637</v>
      </c>
      <c r="D268" s="96" t="s">
        <v>84</v>
      </c>
      <c r="E268" s="97" t="s">
        <v>638</v>
      </c>
      <c r="F268" s="122" t="s">
        <v>639</v>
      </c>
      <c r="G268" s="112"/>
      <c r="H268" s="112"/>
      <c r="I268" s="112"/>
      <c r="J268" s="98" t="s">
        <v>98</v>
      </c>
      <c r="K268" s="82">
        <v>97.336</v>
      </c>
      <c r="L268" s="111">
        <v>0</v>
      </c>
      <c r="M268" s="112"/>
      <c r="N268" s="121">
        <f>ROUND($L$268*$K$268,3)</f>
        <v>0</v>
      </c>
      <c r="O268" s="112"/>
      <c r="P268" s="112"/>
      <c r="Q268" s="112"/>
      <c r="R268" s="37"/>
      <c r="T268" s="83"/>
      <c r="U268" s="18" t="s">
        <v>24</v>
      </c>
      <c r="W268" s="99">
        <f>$V$268*$K$268</f>
        <v>0</v>
      </c>
      <c r="X268" s="99">
        <v>0</v>
      </c>
      <c r="Y268" s="99">
        <f>$X$268*$K$268</f>
        <v>0</v>
      </c>
      <c r="Z268" s="99">
        <v>0</v>
      </c>
      <c r="AA268" s="100">
        <f>$Z$268*$K$268</f>
        <v>0</v>
      </c>
      <c r="AR268" s="5" t="s">
        <v>89</v>
      </c>
      <c r="AT268" s="5" t="s">
        <v>84</v>
      </c>
      <c r="AU268" s="5" t="s">
        <v>42</v>
      </c>
      <c r="AY268" s="5" t="s">
        <v>87</v>
      </c>
      <c r="BE268" s="34">
        <f>IF($U$268="základná",$N$268,0)</f>
        <v>0</v>
      </c>
      <c r="BF268" s="34">
        <f>IF($U$268="znížená",$N$268,0)</f>
        <v>0</v>
      </c>
      <c r="BG268" s="34">
        <f>IF($U$268="zákl. prenesená",$N$268,0)</f>
        <v>0</v>
      </c>
      <c r="BH268" s="34">
        <f>IF($U$268="zníž. prenesená",$N$268,0)</f>
        <v>0</v>
      </c>
      <c r="BI268" s="34">
        <f>IF($U$268="nulová",$N$268,0)</f>
        <v>0</v>
      </c>
      <c r="BJ268" s="5" t="s">
        <v>41</v>
      </c>
      <c r="BK268" s="77">
        <f>ROUND($L$268*$K$268,3)</f>
        <v>0</v>
      </c>
      <c r="BL268" s="5" t="s">
        <v>89</v>
      </c>
      <c r="BM268" s="5" t="s">
        <v>640</v>
      </c>
    </row>
    <row r="269" spans="2:65" s="5" customFormat="1" ht="24" customHeight="1">
      <c r="B269" s="36"/>
      <c r="C269" s="96" t="s">
        <v>641</v>
      </c>
      <c r="D269" s="96" t="s">
        <v>84</v>
      </c>
      <c r="E269" s="97" t="s">
        <v>642</v>
      </c>
      <c r="F269" s="122" t="s">
        <v>643</v>
      </c>
      <c r="G269" s="112"/>
      <c r="H269" s="112"/>
      <c r="I269" s="112"/>
      <c r="J269" s="98" t="s">
        <v>98</v>
      </c>
      <c r="K269" s="82">
        <v>97.336</v>
      </c>
      <c r="L269" s="111">
        <v>0</v>
      </c>
      <c r="M269" s="112"/>
      <c r="N269" s="121">
        <f>ROUND($L$269*$K$269,3)</f>
        <v>0</v>
      </c>
      <c r="O269" s="112"/>
      <c r="P269" s="112"/>
      <c r="Q269" s="112"/>
      <c r="R269" s="37"/>
      <c r="T269" s="83"/>
      <c r="U269" s="18" t="s">
        <v>24</v>
      </c>
      <c r="W269" s="99">
        <f>$V$269*$K$269</f>
        <v>0</v>
      </c>
      <c r="X269" s="99">
        <v>0</v>
      </c>
      <c r="Y269" s="99">
        <f>$X$269*$K$269</f>
        <v>0</v>
      </c>
      <c r="Z269" s="99">
        <v>0</v>
      </c>
      <c r="AA269" s="100">
        <f>$Z$269*$K$269</f>
        <v>0</v>
      </c>
      <c r="AR269" s="5" t="s">
        <v>89</v>
      </c>
      <c r="AT269" s="5" t="s">
        <v>84</v>
      </c>
      <c r="AU269" s="5" t="s">
        <v>42</v>
      </c>
      <c r="AY269" s="5" t="s">
        <v>87</v>
      </c>
      <c r="BE269" s="34">
        <f>IF($U$269="základná",$N$269,0)</f>
        <v>0</v>
      </c>
      <c r="BF269" s="34">
        <f>IF($U$269="znížená",$N$269,0)</f>
        <v>0</v>
      </c>
      <c r="BG269" s="34">
        <f>IF($U$269="zákl. prenesená",$N$269,0)</f>
        <v>0</v>
      </c>
      <c r="BH269" s="34">
        <f>IF($U$269="zníž. prenesená",$N$269,0)</f>
        <v>0</v>
      </c>
      <c r="BI269" s="34">
        <f>IF($U$269="nulová",$N$269,0)</f>
        <v>0</v>
      </c>
      <c r="BJ269" s="5" t="s">
        <v>41</v>
      </c>
      <c r="BK269" s="77">
        <f>ROUND($L$269*$K$269,3)</f>
        <v>0</v>
      </c>
      <c r="BL269" s="5" t="s">
        <v>89</v>
      </c>
      <c r="BM269" s="5" t="s">
        <v>644</v>
      </c>
    </row>
    <row r="270" spans="2:63" s="87" customFormat="1" ht="30" customHeight="1">
      <c r="B270" s="88"/>
      <c r="D270" s="95" t="s">
        <v>107</v>
      </c>
      <c r="E270" s="95"/>
      <c r="F270" s="95"/>
      <c r="G270" s="95"/>
      <c r="H270" s="95"/>
      <c r="I270" s="95"/>
      <c r="J270" s="95"/>
      <c r="K270" s="95"/>
      <c r="L270" s="95"/>
      <c r="M270" s="95"/>
      <c r="N270" s="116">
        <f>$BK$270</f>
        <v>0</v>
      </c>
      <c r="O270" s="117"/>
      <c r="P270" s="117"/>
      <c r="Q270" s="117"/>
      <c r="R270" s="90"/>
      <c r="T270" s="91"/>
      <c r="W270" s="92">
        <f>SUM($W$271:$W$272)</f>
        <v>0</v>
      </c>
      <c r="Y270" s="92">
        <f>SUM($Y$271:$Y$272)</f>
        <v>0</v>
      </c>
      <c r="AA270" s="93">
        <f>SUM($AA$271:$AA$272)</f>
        <v>0</v>
      </c>
      <c r="AR270" s="89" t="s">
        <v>40</v>
      </c>
      <c r="AT270" s="89" t="s">
        <v>38</v>
      </c>
      <c r="AU270" s="89" t="s">
        <v>40</v>
      </c>
      <c r="AY270" s="89" t="s">
        <v>87</v>
      </c>
      <c r="BK270" s="94">
        <f>SUM($BK$271:$BK$272)</f>
        <v>0</v>
      </c>
    </row>
    <row r="271" spans="2:65" s="5" customFormat="1" ht="24" customHeight="1">
      <c r="B271" s="36"/>
      <c r="C271" s="96" t="s">
        <v>645</v>
      </c>
      <c r="D271" s="96" t="s">
        <v>84</v>
      </c>
      <c r="E271" s="97" t="s">
        <v>646</v>
      </c>
      <c r="F271" s="122" t="s">
        <v>647</v>
      </c>
      <c r="G271" s="112"/>
      <c r="H271" s="112"/>
      <c r="I271" s="112"/>
      <c r="J271" s="98" t="s">
        <v>98</v>
      </c>
      <c r="K271" s="82">
        <v>1505.721</v>
      </c>
      <c r="L271" s="111">
        <v>0</v>
      </c>
      <c r="M271" s="112"/>
      <c r="N271" s="121">
        <f>ROUND($L$271*$K$271,3)</f>
        <v>0</v>
      </c>
      <c r="O271" s="112"/>
      <c r="P271" s="112"/>
      <c r="Q271" s="112"/>
      <c r="R271" s="37"/>
      <c r="T271" s="83"/>
      <c r="U271" s="18" t="s">
        <v>24</v>
      </c>
      <c r="W271" s="99">
        <f>$V$271*$K$271</f>
        <v>0</v>
      </c>
      <c r="X271" s="99">
        <v>0</v>
      </c>
      <c r="Y271" s="99">
        <f>$X$271*$K$271</f>
        <v>0</v>
      </c>
      <c r="Z271" s="99">
        <v>0</v>
      </c>
      <c r="AA271" s="100">
        <f>$Z$271*$K$271</f>
        <v>0</v>
      </c>
      <c r="AR271" s="5" t="s">
        <v>89</v>
      </c>
      <c r="AT271" s="5" t="s">
        <v>84</v>
      </c>
      <c r="AU271" s="5" t="s">
        <v>41</v>
      </c>
      <c r="AY271" s="5" t="s">
        <v>87</v>
      </c>
      <c r="BE271" s="34">
        <f>IF($U$271="základná",$N$271,0)</f>
        <v>0</v>
      </c>
      <c r="BF271" s="34">
        <f>IF($U$271="znížená",$N$271,0)</f>
        <v>0</v>
      </c>
      <c r="BG271" s="34">
        <f>IF($U$271="zákl. prenesená",$N$271,0)</f>
        <v>0</v>
      </c>
      <c r="BH271" s="34">
        <f>IF($U$271="zníž. prenesená",$N$271,0)</f>
        <v>0</v>
      </c>
      <c r="BI271" s="34">
        <f>IF($U$271="nulová",$N$271,0)</f>
        <v>0</v>
      </c>
      <c r="BJ271" s="5" t="s">
        <v>41</v>
      </c>
      <c r="BK271" s="77">
        <f>ROUND($L$271*$K$271,3)</f>
        <v>0</v>
      </c>
      <c r="BL271" s="5" t="s">
        <v>89</v>
      </c>
      <c r="BM271" s="5" t="s">
        <v>648</v>
      </c>
    </row>
    <row r="272" spans="2:65" s="5" customFormat="1" ht="34.5" customHeight="1">
      <c r="B272" s="36"/>
      <c r="C272" s="96" t="s">
        <v>649</v>
      </c>
      <c r="D272" s="96" t="s">
        <v>84</v>
      </c>
      <c r="E272" s="97" t="s">
        <v>650</v>
      </c>
      <c r="F272" s="122" t="s">
        <v>651</v>
      </c>
      <c r="G272" s="112"/>
      <c r="H272" s="112"/>
      <c r="I272" s="112"/>
      <c r="J272" s="98" t="s">
        <v>98</v>
      </c>
      <c r="K272" s="82">
        <v>752.861</v>
      </c>
      <c r="L272" s="111">
        <v>0</v>
      </c>
      <c r="M272" s="112"/>
      <c r="N272" s="121">
        <f>ROUND($L$272*$K$272,3)</f>
        <v>0</v>
      </c>
      <c r="O272" s="112"/>
      <c r="P272" s="112"/>
      <c r="Q272" s="112"/>
      <c r="R272" s="37"/>
      <c r="T272" s="83"/>
      <c r="U272" s="18" t="s">
        <v>24</v>
      </c>
      <c r="W272" s="99">
        <f>$V$272*$K$272</f>
        <v>0</v>
      </c>
      <c r="X272" s="99">
        <v>0</v>
      </c>
      <c r="Y272" s="99">
        <f>$X$272*$K$272</f>
        <v>0</v>
      </c>
      <c r="Z272" s="99">
        <v>0</v>
      </c>
      <c r="AA272" s="100">
        <f>$Z$272*$K$272</f>
        <v>0</v>
      </c>
      <c r="AR272" s="5" t="s">
        <v>89</v>
      </c>
      <c r="AT272" s="5" t="s">
        <v>84</v>
      </c>
      <c r="AU272" s="5" t="s">
        <v>41</v>
      </c>
      <c r="AY272" s="5" t="s">
        <v>87</v>
      </c>
      <c r="BE272" s="34">
        <f>IF($U$272="základná",$N$272,0)</f>
        <v>0</v>
      </c>
      <c r="BF272" s="34">
        <f>IF($U$272="znížená",$N$272,0)</f>
        <v>0</v>
      </c>
      <c r="BG272" s="34">
        <f>IF($U$272="zákl. prenesená",$N$272,0)</f>
        <v>0</v>
      </c>
      <c r="BH272" s="34">
        <f>IF($U$272="zníž. prenesená",$N$272,0)</f>
        <v>0</v>
      </c>
      <c r="BI272" s="34">
        <f>IF($U$272="nulová",$N$272,0)</f>
        <v>0</v>
      </c>
      <c r="BJ272" s="5" t="s">
        <v>41</v>
      </c>
      <c r="BK272" s="77">
        <f>ROUND($L$272*$K$272,3)</f>
        <v>0</v>
      </c>
      <c r="BL272" s="5" t="s">
        <v>89</v>
      </c>
      <c r="BM272" s="5" t="s">
        <v>652</v>
      </c>
    </row>
    <row r="273" spans="2:63" s="87" customFormat="1" ht="38.25" customHeight="1">
      <c r="B273" s="88"/>
      <c r="D273" s="74" t="s">
        <v>124</v>
      </c>
      <c r="E273" s="74"/>
      <c r="F273" s="74"/>
      <c r="G273" s="74"/>
      <c r="H273" s="74"/>
      <c r="I273" s="74"/>
      <c r="J273" s="74"/>
      <c r="K273" s="74"/>
      <c r="L273" s="74"/>
      <c r="M273" s="74"/>
      <c r="N273" s="123">
        <f>$BK$273</f>
        <v>0</v>
      </c>
      <c r="O273" s="117"/>
      <c r="P273" s="117"/>
      <c r="Q273" s="117"/>
      <c r="R273" s="90"/>
      <c r="T273" s="91"/>
      <c r="W273" s="92">
        <f>$W$274</f>
        <v>0</v>
      </c>
      <c r="Y273" s="92">
        <f>$Y$274</f>
        <v>0</v>
      </c>
      <c r="AA273" s="93">
        <f>$AA$274</f>
        <v>0</v>
      </c>
      <c r="AR273" s="89" t="s">
        <v>90</v>
      </c>
      <c r="AT273" s="89" t="s">
        <v>38</v>
      </c>
      <c r="AU273" s="89" t="s">
        <v>39</v>
      </c>
      <c r="AY273" s="89" t="s">
        <v>87</v>
      </c>
      <c r="BK273" s="94">
        <f>$BK$274</f>
        <v>0</v>
      </c>
    </row>
    <row r="274" spans="2:63" s="87" customFormat="1" ht="20.25" customHeight="1">
      <c r="B274" s="88"/>
      <c r="D274" s="95" t="s">
        <v>125</v>
      </c>
      <c r="E274" s="95"/>
      <c r="F274" s="95"/>
      <c r="G274" s="95"/>
      <c r="H274" s="95"/>
      <c r="I274" s="95"/>
      <c r="J274" s="95"/>
      <c r="K274" s="95"/>
      <c r="L274" s="95"/>
      <c r="M274" s="95"/>
      <c r="N274" s="116">
        <f>$BK$274</f>
        <v>0</v>
      </c>
      <c r="O274" s="117"/>
      <c r="P274" s="117"/>
      <c r="Q274" s="117"/>
      <c r="R274" s="90"/>
      <c r="T274" s="91"/>
      <c r="W274" s="92">
        <f>SUM($W$275:$W$276)</f>
        <v>0</v>
      </c>
      <c r="Y274" s="92">
        <f>SUM($Y$275:$Y$276)</f>
        <v>0</v>
      </c>
      <c r="AA274" s="93">
        <f>SUM($AA$275:$AA$276)</f>
        <v>0</v>
      </c>
      <c r="AR274" s="89" t="s">
        <v>90</v>
      </c>
      <c r="AT274" s="89" t="s">
        <v>38</v>
      </c>
      <c r="AU274" s="89" t="s">
        <v>40</v>
      </c>
      <c r="AY274" s="89" t="s">
        <v>87</v>
      </c>
      <c r="BK274" s="94">
        <f>SUM($BK$275:$BK$276)</f>
        <v>0</v>
      </c>
    </row>
    <row r="275" spans="2:65" s="5" customFormat="1" ht="24" customHeight="1">
      <c r="B275" s="36"/>
      <c r="C275" s="96" t="s">
        <v>653</v>
      </c>
      <c r="D275" s="96" t="s">
        <v>84</v>
      </c>
      <c r="E275" s="97" t="s">
        <v>654</v>
      </c>
      <c r="F275" s="122" t="s">
        <v>655</v>
      </c>
      <c r="G275" s="112"/>
      <c r="H275" s="112"/>
      <c r="I275" s="112"/>
      <c r="J275" s="98" t="s">
        <v>656</v>
      </c>
      <c r="K275" s="82">
        <v>1</v>
      </c>
      <c r="L275" s="111">
        <v>0</v>
      </c>
      <c r="M275" s="112"/>
      <c r="N275" s="121">
        <f>ROUND($L$275*$K$275,3)</f>
        <v>0</v>
      </c>
      <c r="O275" s="112"/>
      <c r="P275" s="112"/>
      <c r="Q275" s="112"/>
      <c r="R275" s="37"/>
      <c r="T275" s="83"/>
      <c r="U275" s="18" t="s">
        <v>24</v>
      </c>
      <c r="W275" s="99">
        <f>$V$275*$K$275</f>
        <v>0</v>
      </c>
      <c r="X275" s="99">
        <v>0</v>
      </c>
      <c r="Y275" s="99">
        <f>$X$275*$K$275</f>
        <v>0</v>
      </c>
      <c r="Z275" s="99">
        <v>0</v>
      </c>
      <c r="AA275" s="100">
        <f>$Z$275*$K$275</f>
        <v>0</v>
      </c>
      <c r="AR275" s="5" t="s">
        <v>657</v>
      </c>
      <c r="AT275" s="5" t="s">
        <v>84</v>
      </c>
      <c r="AU275" s="5" t="s">
        <v>41</v>
      </c>
      <c r="AY275" s="5" t="s">
        <v>87</v>
      </c>
      <c r="BE275" s="34">
        <f>IF($U$275="základná",$N$275,0)</f>
        <v>0</v>
      </c>
      <c r="BF275" s="34">
        <f>IF($U$275="znížená",$N$275,0)</f>
        <v>0</v>
      </c>
      <c r="BG275" s="34">
        <f>IF($U$275="zákl. prenesená",$N$275,0)</f>
        <v>0</v>
      </c>
      <c r="BH275" s="34">
        <f>IF($U$275="zníž. prenesená",$N$275,0)</f>
        <v>0</v>
      </c>
      <c r="BI275" s="34">
        <f>IF($U$275="nulová",$N$275,0)</f>
        <v>0</v>
      </c>
      <c r="BJ275" s="5" t="s">
        <v>41</v>
      </c>
      <c r="BK275" s="77">
        <f>ROUND($L$275*$K$275,3)</f>
        <v>0</v>
      </c>
      <c r="BL275" s="5" t="s">
        <v>657</v>
      </c>
      <c r="BM275" s="5" t="s">
        <v>658</v>
      </c>
    </row>
    <row r="276" spans="2:65" s="5" customFormat="1" ht="24" customHeight="1">
      <c r="B276" s="36"/>
      <c r="C276" s="96" t="s">
        <v>659</v>
      </c>
      <c r="D276" s="96" t="s">
        <v>84</v>
      </c>
      <c r="E276" s="97" t="s">
        <v>660</v>
      </c>
      <c r="F276" s="122" t="s">
        <v>661</v>
      </c>
      <c r="G276" s="112"/>
      <c r="H276" s="112"/>
      <c r="I276" s="112"/>
      <c r="J276" s="98" t="s">
        <v>110</v>
      </c>
      <c r="K276" s="82">
        <v>810.5</v>
      </c>
      <c r="L276" s="111">
        <v>0</v>
      </c>
      <c r="M276" s="112"/>
      <c r="N276" s="121">
        <f>ROUND($L$276*$K$276,3)</f>
        <v>0</v>
      </c>
      <c r="O276" s="112"/>
      <c r="P276" s="112"/>
      <c r="Q276" s="112"/>
      <c r="R276" s="37"/>
      <c r="T276" s="83"/>
      <c r="U276" s="18" t="s">
        <v>24</v>
      </c>
      <c r="W276" s="99">
        <f>$V$276*$K$276</f>
        <v>0</v>
      </c>
      <c r="X276" s="99">
        <v>0</v>
      </c>
      <c r="Y276" s="99">
        <f>$X$276*$K$276</f>
        <v>0</v>
      </c>
      <c r="Z276" s="99">
        <v>0</v>
      </c>
      <c r="AA276" s="100">
        <f>$Z$276*$K$276</f>
        <v>0</v>
      </c>
      <c r="AR276" s="5" t="s">
        <v>657</v>
      </c>
      <c r="AT276" s="5" t="s">
        <v>84</v>
      </c>
      <c r="AU276" s="5" t="s">
        <v>41</v>
      </c>
      <c r="AY276" s="5" t="s">
        <v>87</v>
      </c>
      <c r="BE276" s="34">
        <f>IF($U$276="základná",$N$276,0)</f>
        <v>0</v>
      </c>
      <c r="BF276" s="34">
        <f>IF($U$276="znížená",$N$276,0)</f>
        <v>0</v>
      </c>
      <c r="BG276" s="34">
        <f>IF($U$276="zákl. prenesená",$N$276,0)</f>
        <v>0</v>
      </c>
      <c r="BH276" s="34">
        <f>IF($U$276="zníž. prenesená",$N$276,0)</f>
        <v>0</v>
      </c>
      <c r="BI276" s="34">
        <f>IF($U$276="nulová",$N$276,0)</f>
        <v>0</v>
      </c>
      <c r="BJ276" s="5" t="s">
        <v>41</v>
      </c>
      <c r="BK276" s="77">
        <f>ROUND($L$276*$K$276,3)</f>
        <v>0</v>
      </c>
      <c r="BL276" s="5" t="s">
        <v>657</v>
      </c>
      <c r="BM276" s="5" t="s">
        <v>662</v>
      </c>
    </row>
    <row r="277" spans="2:63" s="5" customFormat="1" ht="50.25" customHeight="1">
      <c r="B277" s="36"/>
      <c r="D277" s="74" t="s">
        <v>82</v>
      </c>
      <c r="N277" s="123">
        <f>$BK$277</f>
        <v>0</v>
      </c>
      <c r="O277" s="124"/>
      <c r="P277" s="124"/>
      <c r="Q277" s="124"/>
      <c r="R277" s="37"/>
      <c r="T277" s="75"/>
      <c r="AA277" s="76"/>
      <c r="AT277" s="5" t="s">
        <v>38</v>
      </c>
      <c r="AU277" s="5" t="s">
        <v>39</v>
      </c>
      <c r="AY277" s="5" t="s">
        <v>83</v>
      </c>
      <c r="BK277" s="77">
        <f>SUM($BK$278:$BK$282)</f>
        <v>0</v>
      </c>
    </row>
    <row r="278" spans="2:63" s="5" customFormat="1" ht="23.25" customHeight="1">
      <c r="B278" s="36"/>
      <c r="C278" s="78"/>
      <c r="D278" s="78" t="s">
        <v>84</v>
      </c>
      <c r="E278" s="79"/>
      <c r="F278" s="109"/>
      <c r="G278" s="110"/>
      <c r="H278" s="110"/>
      <c r="I278" s="110"/>
      <c r="J278" s="80"/>
      <c r="K278" s="81"/>
      <c r="L278" s="111"/>
      <c r="M278" s="112"/>
      <c r="N278" s="121">
        <f>$BK$278</f>
        <v>0</v>
      </c>
      <c r="O278" s="112"/>
      <c r="P278" s="112"/>
      <c r="Q278" s="112"/>
      <c r="R278" s="37"/>
      <c r="T278" s="83"/>
      <c r="U278" s="84" t="s">
        <v>24</v>
      </c>
      <c r="AA278" s="76"/>
      <c r="AT278" s="5" t="s">
        <v>83</v>
      </c>
      <c r="AU278" s="5" t="s">
        <v>40</v>
      </c>
      <c r="AY278" s="5" t="s">
        <v>83</v>
      </c>
      <c r="BE278" s="34">
        <f>IF($U$278="základná",$N$278,0)</f>
        <v>0</v>
      </c>
      <c r="BF278" s="34">
        <f>IF($U$278="znížená",$N$278,0)</f>
        <v>0</v>
      </c>
      <c r="BG278" s="34">
        <f>IF($U$278="zákl. prenesená",$N$278,0)</f>
        <v>0</v>
      </c>
      <c r="BH278" s="34">
        <f>IF($U$278="zníž. prenesená",$N$278,0)</f>
        <v>0</v>
      </c>
      <c r="BI278" s="34">
        <f>IF($U$278="nulová",$N$278,0)</f>
        <v>0</v>
      </c>
      <c r="BJ278" s="5" t="s">
        <v>41</v>
      </c>
      <c r="BK278" s="77">
        <f>$L$278*$K$278</f>
        <v>0</v>
      </c>
    </row>
    <row r="279" spans="2:63" s="5" customFormat="1" ht="23.25" customHeight="1">
      <c r="B279" s="36"/>
      <c r="C279" s="78"/>
      <c r="D279" s="78" t="s">
        <v>84</v>
      </c>
      <c r="E279" s="79"/>
      <c r="F279" s="109"/>
      <c r="G279" s="110"/>
      <c r="H279" s="110"/>
      <c r="I279" s="110"/>
      <c r="J279" s="80"/>
      <c r="K279" s="81"/>
      <c r="L279" s="111"/>
      <c r="M279" s="112"/>
      <c r="N279" s="121">
        <f>$BK$279</f>
        <v>0</v>
      </c>
      <c r="O279" s="112"/>
      <c r="P279" s="112"/>
      <c r="Q279" s="112"/>
      <c r="R279" s="37"/>
      <c r="T279" s="83"/>
      <c r="U279" s="84" t="s">
        <v>24</v>
      </c>
      <c r="AA279" s="76"/>
      <c r="AT279" s="5" t="s">
        <v>83</v>
      </c>
      <c r="AU279" s="5" t="s">
        <v>40</v>
      </c>
      <c r="AY279" s="5" t="s">
        <v>83</v>
      </c>
      <c r="BE279" s="34">
        <f>IF($U$279="základná",$N$279,0)</f>
        <v>0</v>
      </c>
      <c r="BF279" s="34">
        <f>IF($U$279="znížená",$N$279,0)</f>
        <v>0</v>
      </c>
      <c r="BG279" s="34">
        <f>IF($U$279="zákl. prenesená",$N$279,0)</f>
        <v>0</v>
      </c>
      <c r="BH279" s="34">
        <f>IF($U$279="zníž. prenesená",$N$279,0)</f>
        <v>0</v>
      </c>
      <c r="BI279" s="34">
        <f>IF($U$279="nulová",$N$279,0)</f>
        <v>0</v>
      </c>
      <c r="BJ279" s="5" t="s">
        <v>41</v>
      </c>
      <c r="BK279" s="77">
        <f>$L$279*$K$279</f>
        <v>0</v>
      </c>
    </row>
    <row r="280" spans="2:63" s="5" customFormat="1" ht="23.25" customHeight="1">
      <c r="B280" s="36"/>
      <c r="C280" s="78"/>
      <c r="D280" s="78" t="s">
        <v>84</v>
      </c>
      <c r="E280" s="79"/>
      <c r="F280" s="109"/>
      <c r="G280" s="110"/>
      <c r="H280" s="110"/>
      <c r="I280" s="110"/>
      <c r="J280" s="80"/>
      <c r="K280" s="81"/>
      <c r="L280" s="111"/>
      <c r="M280" s="112"/>
      <c r="N280" s="121">
        <f>$BK$280</f>
        <v>0</v>
      </c>
      <c r="O280" s="112"/>
      <c r="P280" s="112"/>
      <c r="Q280" s="112"/>
      <c r="R280" s="37"/>
      <c r="T280" s="83"/>
      <c r="U280" s="84" t="s">
        <v>24</v>
      </c>
      <c r="AA280" s="76"/>
      <c r="AT280" s="5" t="s">
        <v>83</v>
      </c>
      <c r="AU280" s="5" t="s">
        <v>40</v>
      </c>
      <c r="AY280" s="5" t="s">
        <v>83</v>
      </c>
      <c r="BE280" s="34">
        <f>IF($U$280="základná",$N$280,0)</f>
        <v>0</v>
      </c>
      <c r="BF280" s="34">
        <f>IF($U$280="znížená",$N$280,0)</f>
        <v>0</v>
      </c>
      <c r="BG280" s="34">
        <f>IF($U$280="zákl. prenesená",$N$280,0)</f>
        <v>0</v>
      </c>
      <c r="BH280" s="34">
        <f>IF($U$280="zníž. prenesená",$N$280,0)</f>
        <v>0</v>
      </c>
      <c r="BI280" s="34">
        <f>IF($U$280="nulová",$N$280,0)</f>
        <v>0</v>
      </c>
      <c r="BJ280" s="5" t="s">
        <v>41</v>
      </c>
      <c r="BK280" s="77">
        <f>$L$280*$K$280</f>
        <v>0</v>
      </c>
    </row>
    <row r="281" spans="2:63" s="5" customFormat="1" ht="23.25" customHeight="1">
      <c r="B281" s="36"/>
      <c r="C281" s="78"/>
      <c r="D281" s="78" t="s">
        <v>84</v>
      </c>
      <c r="E281" s="79"/>
      <c r="F281" s="109"/>
      <c r="G281" s="110"/>
      <c r="H281" s="110"/>
      <c r="I281" s="110"/>
      <c r="J281" s="80"/>
      <c r="K281" s="81"/>
      <c r="L281" s="111"/>
      <c r="M281" s="112"/>
      <c r="N281" s="121">
        <f>$BK$281</f>
        <v>0</v>
      </c>
      <c r="O281" s="112"/>
      <c r="P281" s="112"/>
      <c r="Q281" s="112"/>
      <c r="R281" s="37"/>
      <c r="T281" s="83"/>
      <c r="U281" s="84" t="s">
        <v>24</v>
      </c>
      <c r="AA281" s="76"/>
      <c r="AT281" s="5" t="s">
        <v>83</v>
      </c>
      <c r="AU281" s="5" t="s">
        <v>40</v>
      </c>
      <c r="AY281" s="5" t="s">
        <v>83</v>
      </c>
      <c r="BE281" s="34">
        <f>IF($U$281="základná",$N$281,0)</f>
        <v>0</v>
      </c>
      <c r="BF281" s="34">
        <f>IF($U$281="znížená",$N$281,0)</f>
        <v>0</v>
      </c>
      <c r="BG281" s="34">
        <f>IF($U$281="zákl. prenesená",$N$281,0)</f>
        <v>0</v>
      </c>
      <c r="BH281" s="34">
        <f>IF($U$281="zníž. prenesená",$N$281,0)</f>
        <v>0</v>
      </c>
      <c r="BI281" s="34">
        <f>IF($U$281="nulová",$N$281,0)</f>
        <v>0</v>
      </c>
      <c r="BJ281" s="5" t="s">
        <v>41</v>
      </c>
      <c r="BK281" s="77">
        <f>$L$281*$K$281</f>
        <v>0</v>
      </c>
    </row>
    <row r="282" spans="2:63" s="5" customFormat="1" ht="23.25" customHeight="1">
      <c r="B282" s="36"/>
      <c r="C282" s="78"/>
      <c r="D282" s="78" t="s">
        <v>84</v>
      </c>
      <c r="E282" s="79"/>
      <c r="F282" s="109"/>
      <c r="G282" s="110"/>
      <c r="H282" s="110"/>
      <c r="I282" s="110"/>
      <c r="J282" s="80"/>
      <c r="K282" s="81"/>
      <c r="L282" s="111"/>
      <c r="M282" s="112"/>
      <c r="N282" s="121">
        <f>$BK$282</f>
        <v>0</v>
      </c>
      <c r="O282" s="112"/>
      <c r="P282" s="112"/>
      <c r="Q282" s="112"/>
      <c r="R282" s="37"/>
      <c r="T282" s="83"/>
      <c r="U282" s="84" t="s">
        <v>24</v>
      </c>
      <c r="V282" s="48"/>
      <c r="W282" s="48"/>
      <c r="X282" s="48"/>
      <c r="Y282" s="48"/>
      <c r="Z282" s="48"/>
      <c r="AA282" s="49"/>
      <c r="AT282" s="5" t="s">
        <v>83</v>
      </c>
      <c r="AU282" s="5" t="s">
        <v>40</v>
      </c>
      <c r="AY282" s="5" t="s">
        <v>83</v>
      </c>
      <c r="BE282" s="34">
        <f>IF($U$282="základná",$N$282,0)</f>
        <v>0</v>
      </c>
      <c r="BF282" s="34">
        <f>IF($U$282="znížená",$N$282,0)</f>
        <v>0</v>
      </c>
      <c r="BG282" s="34">
        <f>IF($U$282="zákl. prenesená",$N$282,0)</f>
        <v>0</v>
      </c>
      <c r="BH282" s="34">
        <f>IF($U$282="zníž. prenesená",$N$282,0)</f>
        <v>0</v>
      </c>
      <c r="BI282" s="34">
        <f>IF($U$282="nulová",$N$282,0)</f>
        <v>0</v>
      </c>
      <c r="BJ282" s="5" t="s">
        <v>41</v>
      </c>
      <c r="BK282" s="77">
        <f>$L$282*$K$282</f>
        <v>0</v>
      </c>
    </row>
    <row r="283" spans="2:18" s="5" customFormat="1" ht="7.5" customHeight="1">
      <c r="B283" s="50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2"/>
    </row>
    <row r="284" s="2" customFormat="1" ht="12" customHeight="1"/>
  </sheetData>
  <sheetProtection/>
  <mergeCells count="52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N126:Q126"/>
    <mergeCell ref="N127:Q127"/>
    <mergeCell ref="N128:Q12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N179:Q179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L253:M253"/>
    <mergeCell ref="N253:Q253"/>
    <mergeCell ref="F250:I250"/>
    <mergeCell ref="L250:M250"/>
    <mergeCell ref="N250:Q250"/>
    <mergeCell ref="F251:I251"/>
    <mergeCell ref="L251:M251"/>
    <mergeCell ref="N251:Q251"/>
    <mergeCell ref="N252:Q252"/>
    <mergeCell ref="F253:I253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1:I271"/>
    <mergeCell ref="L271:M271"/>
    <mergeCell ref="N271:Q271"/>
    <mergeCell ref="N270:Q270"/>
    <mergeCell ref="N277:Q277"/>
    <mergeCell ref="F272:I272"/>
    <mergeCell ref="L272:M272"/>
    <mergeCell ref="N272:Q272"/>
    <mergeCell ref="F275:I275"/>
    <mergeCell ref="L275:M275"/>
    <mergeCell ref="N275:Q275"/>
    <mergeCell ref="N274:Q274"/>
    <mergeCell ref="N273:Q273"/>
    <mergeCell ref="N279:Q279"/>
    <mergeCell ref="F280:I280"/>
    <mergeCell ref="L280:M280"/>
    <mergeCell ref="N280:Q280"/>
    <mergeCell ref="F276:I276"/>
    <mergeCell ref="L276:M276"/>
    <mergeCell ref="N276:Q276"/>
    <mergeCell ref="F278:I278"/>
    <mergeCell ref="L278:M278"/>
    <mergeCell ref="N278:Q278"/>
    <mergeCell ref="F281:I281"/>
    <mergeCell ref="L281:M281"/>
    <mergeCell ref="N281:Q281"/>
    <mergeCell ref="F282:I282"/>
    <mergeCell ref="L282:M282"/>
    <mergeCell ref="N282:Q282"/>
    <mergeCell ref="F279:I279"/>
    <mergeCell ref="L279:M279"/>
    <mergeCell ref="H1:K1"/>
    <mergeCell ref="S2:AC2"/>
    <mergeCell ref="N181:Q181"/>
    <mergeCell ref="N186:Q186"/>
    <mergeCell ref="N199:Q199"/>
    <mergeCell ref="N254:Q254"/>
    <mergeCell ref="F252:I252"/>
    <mergeCell ref="L252:M252"/>
  </mergeCells>
  <dataValidations count="2">
    <dataValidation type="list" allowBlank="1" showInputMessage="1" showErrorMessage="1" error="Povolené sú hodnoty K a M." sqref="D278:D283">
      <formula1>"K,M"</formula1>
    </dataValidation>
    <dataValidation type="list" allowBlank="1" showInputMessage="1" showErrorMessage="1" error="Povolené sú hodnoty základná, znížená, nulová." sqref="U278:U283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5" tooltip="Rozpočet" display="3) Rozpočet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3"/>
  <sheetViews>
    <sheetView showGridLines="0" zoomScalePageLayoutView="0" workbookViewId="0" topLeftCell="A1">
      <pane ySplit="1" topLeftCell="A127" activePane="bottomLeft" state="frozen"/>
      <selection pane="topLeft" activeCell="A1" sqref="A1"/>
      <selection pane="bottomLeft" activeCell="S1" sqref="S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7" width="12" style="2" customWidth="1"/>
    <col min="8" max="8" width="13.5" style="2" customWidth="1"/>
    <col min="9" max="9" width="7.5" style="2" customWidth="1"/>
    <col min="10" max="10" width="5.5" style="2" customWidth="1"/>
    <col min="11" max="11" width="12.33203125" style="2" customWidth="1"/>
    <col min="12" max="12" width="12.83203125" style="2" customWidth="1"/>
    <col min="13" max="14" width="6.5" style="2" customWidth="1"/>
    <col min="15" max="15" width="2.16015625" style="2" customWidth="1"/>
    <col min="16" max="16" width="13.5" style="2" customWidth="1"/>
    <col min="17" max="17" width="4.5" style="2" customWidth="1"/>
    <col min="18" max="18" width="1.83203125" style="2" customWidth="1"/>
    <col min="19" max="19" width="8.66015625" style="2" customWidth="1"/>
    <col min="20" max="20" width="31.83203125" style="2" hidden="1" customWidth="1"/>
    <col min="21" max="21" width="17.5" style="2" hidden="1" customWidth="1"/>
    <col min="22" max="22" width="13.33203125" style="2" hidden="1" customWidth="1"/>
    <col min="23" max="23" width="17.5" style="2" hidden="1" customWidth="1"/>
    <col min="24" max="24" width="13.16015625" style="2" hidden="1" customWidth="1"/>
    <col min="25" max="25" width="16.16015625" style="2" hidden="1" customWidth="1"/>
    <col min="26" max="26" width="11.83203125" style="2" hidden="1" customWidth="1"/>
    <col min="27" max="27" width="16.16015625" style="2" hidden="1" customWidth="1"/>
    <col min="28" max="28" width="17.5" style="2" hidden="1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4" width="11.33203125" style="2" hidden="1" customWidth="1"/>
    <col min="65" max="16384" width="11.33203125" style="1" customWidth="1"/>
  </cols>
  <sheetData>
    <row r="1" spans="1:256" s="3" customFormat="1" ht="22.5" customHeight="1">
      <c r="A1" s="108"/>
      <c r="B1" s="105"/>
      <c r="C1" s="105"/>
      <c r="D1" s="106" t="s">
        <v>0</v>
      </c>
      <c r="E1" s="105"/>
      <c r="F1" s="107" t="s">
        <v>865</v>
      </c>
      <c r="G1" s="107"/>
      <c r="H1" s="113" t="s">
        <v>866</v>
      </c>
      <c r="I1" s="113"/>
      <c r="J1" s="113"/>
      <c r="K1" s="113"/>
      <c r="L1" s="107" t="s">
        <v>867</v>
      </c>
      <c r="M1" s="105"/>
      <c r="N1" s="105"/>
      <c r="O1" s="106"/>
      <c r="P1" s="105"/>
      <c r="Q1" s="105"/>
      <c r="R1" s="105"/>
      <c r="S1" s="107"/>
      <c r="T1" s="107"/>
      <c r="U1" s="108"/>
      <c r="V1" s="108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46" s="2" customFormat="1" ht="37.5" customHeight="1">
      <c r="C2" s="153" t="s">
        <v>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S2" s="114" t="s">
        <v>3</v>
      </c>
      <c r="T2" s="115"/>
      <c r="U2" s="115"/>
      <c r="V2" s="115"/>
      <c r="W2" s="115"/>
      <c r="X2" s="115"/>
      <c r="Y2" s="115"/>
      <c r="Z2" s="115"/>
      <c r="AA2" s="115"/>
      <c r="AB2" s="115"/>
      <c r="AC2" s="115"/>
      <c r="AT2" s="2" t="s">
        <v>44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2" t="s">
        <v>39</v>
      </c>
    </row>
    <row r="4" spans="2:46" s="2" customFormat="1" ht="37.5" customHeight="1">
      <c r="B4" s="9"/>
      <c r="C4" s="130" t="s">
        <v>49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0"/>
      <c r="T4" s="11" t="s">
        <v>5</v>
      </c>
      <c r="AT4" s="2" t="s">
        <v>1</v>
      </c>
    </row>
    <row r="5" spans="2:18" s="2" customFormat="1" ht="7.5" customHeight="1">
      <c r="B5" s="9"/>
      <c r="R5" s="10"/>
    </row>
    <row r="6" spans="2:18" s="2" customFormat="1" ht="26.25" customHeight="1">
      <c r="B6" s="9"/>
      <c r="D6" s="14" t="s">
        <v>6</v>
      </c>
      <c r="F6" s="131" t="e">
        <f>#REF!</f>
        <v>#REF!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R6" s="10"/>
    </row>
    <row r="7" spans="2:18" s="5" customFormat="1" ht="33" customHeight="1">
      <c r="B7" s="36"/>
      <c r="D7" s="13" t="s">
        <v>50</v>
      </c>
      <c r="F7" s="154" t="s">
        <v>663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R7" s="37"/>
    </row>
    <row r="8" spans="2:18" s="5" customFormat="1" ht="15" customHeight="1">
      <c r="B8" s="36"/>
      <c r="D8" s="14" t="s">
        <v>7</v>
      </c>
      <c r="F8" s="12"/>
      <c r="M8" s="14" t="s">
        <v>8</v>
      </c>
      <c r="O8" s="12"/>
      <c r="R8" s="37"/>
    </row>
    <row r="9" spans="2:18" s="5" customFormat="1" ht="15" customHeight="1">
      <c r="B9" s="36"/>
      <c r="D9" s="14" t="s">
        <v>9</v>
      </c>
      <c r="F9" s="12" t="s">
        <v>10</v>
      </c>
      <c r="M9" s="14" t="s">
        <v>11</v>
      </c>
      <c r="O9" s="155" t="e">
        <f>#REF!</f>
        <v>#REF!</v>
      </c>
      <c r="P9" s="124"/>
      <c r="R9" s="37"/>
    </row>
    <row r="10" spans="2:18" s="5" customFormat="1" ht="11.25" customHeight="1">
      <c r="B10" s="36"/>
      <c r="R10" s="37"/>
    </row>
    <row r="11" spans="2:18" s="5" customFormat="1" ht="15" customHeight="1">
      <c r="B11" s="36"/>
      <c r="D11" s="14" t="s">
        <v>12</v>
      </c>
      <c r="M11" s="14" t="s">
        <v>13</v>
      </c>
      <c r="O11" s="134"/>
      <c r="P11" s="124"/>
      <c r="R11" s="37"/>
    </row>
    <row r="12" spans="2:18" s="5" customFormat="1" ht="18" customHeight="1">
      <c r="B12" s="36"/>
      <c r="E12" s="12" t="s">
        <v>10</v>
      </c>
      <c r="M12" s="14" t="s">
        <v>14</v>
      </c>
      <c r="O12" s="134"/>
      <c r="P12" s="124"/>
      <c r="R12" s="37"/>
    </row>
    <row r="13" spans="2:18" s="5" customFormat="1" ht="7.5" customHeight="1">
      <c r="B13" s="36"/>
      <c r="R13" s="37"/>
    </row>
    <row r="14" spans="2:18" s="5" customFormat="1" ht="15" customHeight="1">
      <c r="B14" s="36"/>
      <c r="D14" s="14" t="s">
        <v>15</v>
      </c>
      <c r="M14" s="14" t="s">
        <v>13</v>
      </c>
      <c r="O14" s="152" t="e">
        <f>IF(#REF!="","",#REF!)</f>
        <v>#REF!</v>
      </c>
      <c r="P14" s="124"/>
      <c r="R14" s="37"/>
    </row>
    <row r="15" spans="2:18" s="5" customFormat="1" ht="18" customHeight="1">
      <c r="B15" s="36"/>
      <c r="E15" s="152" t="e">
        <f>IF(#REF!="","",#REF!)</f>
        <v>#REF!</v>
      </c>
      <c r="F15" s="124"/>
      <c r="G15" s="124"/>
      <c r="H15" s="124"/>
      <c r="I15" s="124"/>
      <c r="J15" s="124"/>
      <c r="K15" s="124"/>
      <c r="L15" s="124"/>
      <c r="M15" s="14" t="s">
        <v>14</v>
      </c>
      <c r="O15" s="152" t="e">
        <f>IF(#REF!="","",#REF!)</f>
        <v>#REF!</v>
      </c>
      <c r="P15" s="124"/>
      <c r="R15" s="37"/>
    </row>
    <row r="16" spans="2:18" s="5" customFormat="1" ht="7.5" customHeight="1">
      <c r="B16" s="36"/>
      <c r="R16" s="37"/>
    </row>
    <row r="17" spans="2:18" s="5" customFormat="1" ht="15" customHeight="1">
      <c r="B17" s="36"/>
      <c r="D17" s="14" t="s">
        <v>16</v>
      </c>
      <c r="M17" s="14" t="s">
        <v>13</v>
      </c>
      <c r="O17" s="134"/>
      <c r="P17" s="124"/>
      <c r="R17" s="37"/>
    </row>
    <row r="18" spans="2:18" s="5" customFormat="1" ht="18" customHeight="1">
      <c r="B18" s="36"/>
      <c r="E18" s="12" t="s">
        <v>17</v>
      </c>
      <c r="M18" s="14" t="s">
        <v>14</v>
      </c>
      <c r="O18" s="134"/>
      <c r="P18" s="124"/>
      <c r="R18" s="37"/>
    </row>
    <row r="19" spans="2:18" s="5" customFormat="1" ht="7.5" customHeight="1">
      <c r="B19" s="36"/>
      <c r="R19" s="37"/>
    </row>
    <row r="20" spans="2:18" s="5" customFormat="1" ht="15" customHeight="1">
      <c r="B20" s="36"/>
      <c r="D20" s="14" t="s">
        <v>18</v>
      </c>
      <c r="M20" s="14" t="s">
        <v>13</v>
      </c>
      <c r="O20" s="134" t="e">
        <f>IF(#REF!="","",#REF!)</f>
        <v>#REF!</v>
      </c>
      <c r="P20" s="124"/>
      <c r="R20" s="37"/>
    </row>
    <row r="21" spans="2:18" s="5" customFormat="1" ht="18" customHeight="1">
      <c r="B21" s="36"/>
      <c r="E21" s="12" t="e">
        <f>IF(#REF!="","",#REF!)</f>
        <v>#REF!</v>
      </c>
      <c r="M21" s="14" t="s">
        <v>14</v>
      </c>
      <c r="O21" s="134" t="e">
        <f>IF(#REF!="","",#REF!)</f>
        <v>#REF!</v>
      </c>
      <c r="P21" s="124"/>
      <c r="R21" s="37"/>
    </row>
    <row r="22" spans="2:18" s="5" customFormat="1" ht="7.5" customHeight="1">
      <c r="B22" s="36"/>
      <c r="R22" s="37"/>
    </row>
    <row r="23" spans="2:18" s="5" customFormat="1" ht="15" customHeight="1">
      <c r="B23" s="36"/>
      <c r="D23" s="14" t="s">
        <v>19</v>
      </c>
      <c r="R23" s="37"/>
    </row>
    <row r="24" spans="2:18" s="38" customFormat="1" ht="13.5" customHeight="1">
      <c r="B24" s="39"/>
      <c r="E24" s="148"/>
      <c r="F24" s="149"/>
      <c r="G24" s="149"/>
      <c r="H24" s="149"/>
      <c r="I24" s="149"/>
      <c r="J24" s="149"/>
      <c r="K24" s="149"/>
      <c r="L24" s="149"/>
      <c r="R24" s="40"/>
    </row>
    <row r="25" spans="2:18" s="5" customFormat="1" ht="7.5" customHeight="1">
      <c r="B25" s="36"/>
      <c r="R25" s="37"/>
    </row>
    <row r="26" spans="2:18" s="5" customFormat="1" ht="7.5" customHeight="1">
      <c r="B26" s="3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37"/>
    </row>
    <row r="27" spans="2:18" s="5" customFormat="1" ht="15" customHeight="1">
      <c r="B27" s="36"/>
      <c r="D27" s="32" t="s">
        <v>51</v>
      </c>
      <c r="M27" s="150">
        <f>$N$88</f>
        <v>0</v>
      </c>
      <c r="N27" s="124"/>
      <c r="O27" s="124"/>
      <c r="P27" s="124"/>
      <c r="R27" s="37"/>
    </row>
    <row r="28" spans="2:18" s="5" customFormat="1" ht="15" customHeight="1">
      <c r="B28" s="36"/>
      <c r="D28" s="15" t="s">
        <v>47</v>
      </c>
      <c r="M28" s="150">
        <f>$N$101</f>
        <v>0</v>
      </c>
      <c r="N28" s="124"/>
      <c r="O28" s="124"/>
      <c r="P28" s="124"/>
      <c r="R28" s="37"/>
    </row>
    <row r="29" spans="2:18" s="5" customFormat="1" ht="7.5" customHeight="1">
      <c r="B29" s="36"/>
      <c r="R29" s="37"/>
    </row>
    <row r="30" spans="2:18" s="5" customFormat="1" ht="26.25" customHeight="1">
      <c r="B30" s="36"/>
      <c r="D30" s="42" t="s">
        <v>20</v>
      </c>
      <c r="M30" s="151">
        <f>ROUND($M$27+$M$28,2)</f>
        <v>0</v>
      </c>
      <c r="N30" s="124"/>
      <c r="O30" s="124"/>
      <c r="P30" s="124"/>
      <c r="R30" s="37"/>
    </row>
    <row r="31" spans="2:18" s="5" customFormat="1" ht="7.5" customHeight="1">
      <c r="B31" s="36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R31" s="37"/>
    </row>
    <row r="32" spans="2:18" s="5" customFormat="1" ht="15" customHeight="1">
      <c r="B32" s="36"/>
      <c r="D32" s="16" t="s">
        <v>21</v>
      </c>
      <c r="E32" s="16" t="s">
        <v>22</v>
      </c>
      <c r="F32" s="17">
        <v>0.2</v>
      </c>
      <c r="G32" s="43" t="s">
        <v>23</v>
      </c>
      <c r="H32" s="144">
        <f>ROUND((((SUM($BE$101:$BE$108)+SUM($BE$126:$BE$276))+SUM($BE$278:$BE$282))),2)</f>
        <v>0</v>
      </c>
      <c r="I32" s="124"/>
      <c r="J32" s="124"/>
      <c r="M32" s="144">
        <f>ROUND(((ROUND((SUM($BE$101:$BE$108)+SUM($BE$126:$BE$276)),2)*$F$32)+SUM($BE$278:$BE$282)*$F$32),2)</f>
        <v>0</v>
      </c>
      <c r="N32" s="124"/>
      <c r="O32" s="124"/>
      <c r="P32" s="124"/>
      <c r="R32" s="37"/>
    </row>
    <row r="33" spans="2:18" s="5" customFormat="1" ht="15" customHeight="1">
      <c r="B33" s="36"/>
      <c r="E33" s="16" t="s">
        <v>24</v>
      </c>
      <c r="F33" s="17">
        <v>0.2</v>
      </c>
      <c r="G33" s="43" t="s">
        <v>23</v>
      </c>
      <c r="H33" s="144">
        <f>ROUND((((SUM($BF$101:$BF$108)+SUM($BF$126:$BF$276))+SUM($BF$278:$BF$282))),2)</f>
        <v>0</v>
      </c>
      <c r="I33" s="124"/>
      <c r="J33" s="124"/>
      <c r="M33" s="144">
        <f>ROUND(((ROUND((SUM($BF$101:$BF$108)+SUM($BF$126:$BF$276)),2)*$F$33)+SUM($BF$278:$BF$282)*$F$33),2)</f>
        <v>0</v>
      </c>
      <c r="N33" s="124"/>
      <c r="O33" s="124"/>
      <c r="P33" s="124"/>
      <c r="R33" s="37"/>
    </row>
    <row r="34" spans="2:18" s="5" customFormat="1" ht="15" customHeight="1" hidden="1">
      <c r="B34" s="36"/>
      <c r="E34" s="16" t="s">
        <v>25</v>
      </c>
      <c r="F34" s="17">
        <v>0.2</v>
      </c>
      <c r="G34" s="43" t="s">
        <v>23</v>
      </c>
      <c r="H34" s="144">
        <f>ROUND((((SUM($BG$101:$BG$108)+SUM($BG$126:$BG$276))+SUM($BG$278:$BG$282))),2)</f>
        <v>0</v>
      </c>
      <c r="I34" s="124"/>
      <c r="J34" s="124"/>
      <c r="M34" s="144">
        <v>0</v>
      </c>
      <c r="N34" s="124"/>
      <c r="O34" s="124"/>
      <c r="P34" s="124"/>
      <c r="R34" s="37"/>
    </row>
    <row r="35" spans="2:18" s="5" customFormat="1" ht="15" customHeight="1" hidden="1">
      <c r="B35" s="36"/>
      <c r="E35" s="16" t="s">
        <v>26</v>
      </c>
      <c r="F35" s="17">
        <v>0.2</v>
      </c>
      <c r="G35" s="43" t="s">
        <v>23</v>
      </c>
      <c r="H35" s="144">
        <f>ROUND((((SUM($BH$101:$BH$108)+SUM($BH$126:$BH$276))+SUM($BH$278:$BH$282))),2)</f>
        <v>0</v>
      </c>
      <c r="I35" s="124"/>
      <c r="J35" s="124"/>
      <c r="M35" s="144">
        <v>0</v>
      </c>
      <c r="N35" s="124"/>
      <c r="O35" s="124"/>
      <c r="P35" s="124"/>
      <c r="R35" s="37"/>
    </row>
    <row r="36" spans="2:18" s="5" customFormat="1" ht="15" customHeight="1" hidden="1">
      <c r="B36" s="36"/>
      <c r="E36" s="16" t="s">
        <v>27</v>
      </c>
      <c r="F36" s="17">
        <v>0</v>
      </c>
      <c r="G36" s="43" t="s">
        <v>23</v>
      </c>
      <c r="H36" s="144">
        <f>ROUND((((SUM($BI$101:$BI$108)+SUM($BI$126:$BI$276))+SUM($BI$278:$BI$282))),2)</f>
        <v>0</v>
      </c>
      <c r="I36" s="124"/>
      <c r="J36" s="124"/>
      <c r="M36" s="144">
        <v>0</v>
      </c>
      <c r="N36" s="124"/>
      <c r="O36" s="124"/>
      <c r="P36" s="124"/>
      <c r="R36" s="37"/>
    </row>
    <row r="37" spans="2:18" s="5" customFormat="1" ht="7.5" customHeight="1">
      <c r="B37" s="36"/>
      <c r="R37" s="37"/>
    </row>
    <row r="38" spans="2:18" s="5" customFormat="1" ht="26.25" customHeight="1">
      <c r="B38" s="36"/>
      <c r="C38" s="44"/>
      <c r="D38" s="19" t="s">
        <v>28</v>
      </c>
      <c r="E38" s="45"/>
      <c r="F38" s="45"/>
      <c r="G38" s="46" t="s">
        <v>29</v>
      </c>
      <c r="H38" s="20" t="s">
        <v>30</v>
      </c>
      <c r="I38" s="45"/>
      <c r="J38" s="45"/>
      <c r="K38" s="45"/>
      <c r="L38" s="145">
        <f>SUM($M$30:$M$36)</f>
        <v>0</v>
      </c>
      <c r="M38" s="146"/>
      <c r="N38" s="146"/>
      <c r="O38" s="146"/>
      <c r="P38" s="147"/>
      <c r="Q38" s="44"/>
      <c r="R38" s="37"/>
    </row>
    <row r="39" spans="2:18" s="5" customFormat="1" ht="15" customHeight="1">
      <c r="B39" s="36"/>
      <c r="R39" s="37"/>
    </row>
    <row r="40" spans="2:18" s="5" customFormat="1" ht="15" customHeight="1">
      <c r="B40" s="36"/>
      <c r="R40" s="37"/>
    </row>
    <row r="41" spans="2:18" s="2" customFormat="1" ht="12" customHeight="1">
      <c r="B41" s="9"/>
      <c r="R41" s="10"/>
    </row>
    <row r="42" spans="2:18" s="2" customFormat="1" ht="12" customHeight="1">
      <c r="B42" s="9"/>
      <c r="R42" s="10"/>
    </row>
    <row r="43" spans="2:18" s="2" customFormat="1" ht="12" customHeight="1">
      <c r="B43" s="9"/>
      <c r="R43" s="10"/>
    </row>
    <row r="44" spans="2:18" s="2" customFormat="1" ht="12" customHeight="1">
      <c r="B44" s="9"/>
      <c r="R44" s="10"/>
    </row>
    <row r="45" spans="2:18" s="2" customFormat="1" ht="12" customHeight="1">
      <c r="B45" s="9"/>
      <c r="R45" s="10"/>
    </row>
    <row r="46" spans="2:18" s="2" customFormat="1" ht="12" customHeight="1">
      <c r="B46" s="9"/>
      <c r="R46" s="10"/>
    </row>
    <row r="47" spans="2:18" s="2" customFormat="1" ht="12" customHeight="1">
      <c r="B47" s="9"/>
      <c r="R47" s="10"/>
    </row>
    <row r="48" spans="2:18" s="2" customFormat="1" ht="12" customHeight="1">
      <c r="B48" s="9"/>
      <c r="R48" s="10"/>
    </row>
    <row r="49" spans="2:18" s="2" customFormat="1" ht="12" customHeight="1">
      <c r="B49" s="9"/>
      <c r="R49" s="10"/>
    </row>
    <row r="50" spans="2:18" s="5" customFormat="1" ht="15" customHeight="1">
      <c r="B50" s="36"/>
      <c r="D50" s="21" t="s">
        <v>31</v>
      </c>
      <c r="E50" s="41"/>
      <c r="F50" s="41"/>
      <c r="G50" s="41"/>
      <c r="H50" s="47"/>
      <c r="J50" s="21" t="s">
        <v>32</v>
      </c>
      <c r="K50" s="41"/>
      <c r="L50" s="41"/>
      <c r="M50" s="41"/>
      <c r="N50" s="41"/>
      <c r="O50" s="41"/>
      <c r="P50" s="47"/>
      <c r="R50" s="37"/>
    </row>
    <row r="51" spans="2:18" s="2" customFormat="1" ht="12" customHeight="1">
      <c r="B51" s="9"/>
      <c r="D51" s="22"/>
      <c r="H51" s="23"/>
      <c r="J51" s="22"/>
      <c r="P51" s="23"/>
      <c r="R51" s="10"/>
    </row>
    <row r="52" spans="2:18" s="2" customFormat="1" ht="12" customHeight="1">
      <c r="B52" s="9"/>
      <c r="D52" s="22"/>
      <c r="H52" s="23"/>
      <c r="J52" s="22"/>
      <c r="P52" s="23"/>
      <c r="R52" s="10"/>
    </row>
    <row r="53" spans="2:18" s="2" customFormat="1" ht="12" customHeight="1">
      <c r="B53" s="9"/>
      <c r="D53" s="22"/>
      <c r="H53" s="23"/>
      <c r="J53" s="22"/>
      <c r="P53" s="23"/>
      <c r="R53" s="10"/>
    </row>
    <row r="54" spans="2:18" s="2" customFormat="1" ht="12" customHeight="1">
      <c r="B54" s="9"/>
      <c r="D54" s="22"/>
      <c r="H54" s="23"/>
      <c r="J54" s="22"/>
      <c r="P54" s="23"/>
      <c r="R54" s="10"/>
    </row>
    <row r="55" spans="2:18" s="2" customFormat="1" ht="12" customHeight="1">
      <c r="B55" s="9"/>
      <c r="D55" s="22"/>
      <c r="H55" s="23"/>
      <c r="J55" s="22"/>
      <c r="P55" s="23"/>
      <c r="R55" s="10"/>
    </row>
    <row r="56" spans="2:18" s="2" customFormat="1" ht="12" customHeight="1">
      <c r="B56" s="9"/>
      <c r="D56" s="22"/>
      <c r="H56" s="23"/>
      <c r="J56" s="22"/>
      <c r="P56" s="23"/>
      <c r="R56" s="10"/>
    </row>
    <row r="57" spans="2:18" s="2" customFormat="1" ht="12" customHeight="1">
      <c r="B57" s="9"/>
      <c r="D57" s="22"/>
      <c r="H57" s="23"/>
      <c r="J57" s="22"/>
      <c r="P57" s="23"/>
      <c r="R57" s="10"/>
    </row>
    <row r="58" spans="2:18" s="2" customFormat="1" ht="12" customHeight="1">
      <c r="B58" s="9"/>
      <c r="D58" s="22"/>
      <c r="H58" s="23"/>
      <c r="J58" s="22"/>
      <c r="P58" s="23"/>
      <c r="R58" s="10"/>
    </row>
    <row r="59" spans="2:18" s="5" customFormat="1" ht="15" customHeight="1">
      <c r="B59" s="36"/>
      <c r="D59" s="24" t="s">
        <v>33</v>
      </c>
      <c r="E59" s="48"/>
      <c r="F59" s="48"/>
      <c r="G59" s="25" t="s">
        <v>34</v>
      </c>
      <c r="H59" s="49"/>
      <c r="J59" s="24" t="s">
        <v>33</v>
      </c>
      <c r="K59" s="48"/>
      <c r="L59" s="48"/>
      <c r="M59" s="48"/>
      <c r="N59" s="25" t="s">
        <v>34</v>
      </c>
      <c r="O59" s="48"/>
      <c r="P59" s="49"/>
      <c r="R59" s="37"/>
    </row>
    <row r="60" spans="2:18" s="2" customFormat="1" ht="12" customHeight="1">
      <c r="B60" s="9"/>
      <c r="R60" s="10"/>
    </row>
    <row r="61" spans="2:18" s="5" customFormat="1" ht="15" customHeight="1">
      <c r="B61" s="36"/>
      <c r="D61" s="21" t="s">
        <v>35</v>
      </c>
      <c r="E61" s="41"/>
      <c r="F61" s="41"/>
      <c r="G61" s="41"/>
      <c r="H61" s="47"/>
      <c r="J61" s="21" t="s">
        <v>36</v>
      </c>
      <c r="K61" s="41"/>
      <c r="L61" s="41"/>
      <c r="M61" s="41"/>
      <c r="N61" s="41"/>
      <c r="O61" s="41"/>
      <c r="P61" s="47"/>
      <c r="R61" s="37"/>
    </row>
    <row r="62" spans="2:18" s="2" customFormat="1" ht="12" customHeight="1">
      <c r="B62" s="9"/>
      <c r="D62" s="22"/>
      <c r="H62" s="23"/>
      <c r="J62" s="22"/>
      <c r="P62" s="23"/>
      <c r="R62" s="10"/>
    </row>
    <row r="63" spans="2:18" s="2" customFormat="1" ht="12" customHeight="1">
      <c r="B63" s="9"/>
      <c r="D63" s="22"/>
      <c r="H63" s="23"/>
      <c r="J63" s="22"/>
      <c r="P63" s="23"/>
      <c r="R63" s="10"/>
    </row>
    <row r="64" spans="2:18" s="2" customFormat="1" ht="12" customHeight="1">
      <c r="B64" s="9"/>
      <c r="D64" s="22"/>
      <c r="H64" s="23"/>
      <c r="J64" s="22"/>
      <c r="P64" s="23"/>
      <c r="R64" s="10"/>
    </row>
    <row r="65" spans="2:18" s="2" customFormat="1" ht="12" customHeight="1">
      <c r="B65" s="9"/>
      <c r="D65" s="22"/>
      <c r="H65" s="23"/>
      <c r="J65" s="22"/>
      <c r="P65" s="23"/>
      <c r="R65" s="10"/>
    </row>
    <row r="66" spans="2:18" s="2" customFormat="1" ht="12" customHeight="1">
      <c r="B66" s="9"/>
      <c r="D66" s="22"/>
      <c r="H66" s="23"/>
      <c r="J66" s="22"/>
      <c r="P66" s="23"/>
      <c r="R66" s="10"/>
    </row>
    <row r="67" spans="2:18" s="2" customFormat="1" ht="12" customHeight="1">
      <c r="B67" s="9"/>
      <c r="D67" s="22"/>
      <c r="H67" s="23"/>
      <c r="J67" s="22"/>
      <c r="P67" s="23"/>
      <c r="R67" s="10"/>
    </row>
    <row r="68" spans="2:18" s="2" customFormat="1" ht="12" customHeight="1">
      <c r="B68" s="9"/>
      <c r="D68" s="22"/>
      <c r="H68" s="23"/>
      <c r="J68" s="22"/>
      <c r="P68" s="23"/>
      <c r="R68" s="10"/>
    </row>
    <row r="69" spans="2:18" s="2" customFormat="1" ht="12" customHeight="1">
      <c r="B69" s="9"/>
      <c r="D69" s="22"/>
      <c r="H69" s="23"/>
      <c r="J69" s="22"/>
      <c r="P69" s="23"/>
      <c r="R69" s="10"/>
    </row>
    <row r="70" spans="2:18" s="5" customFormat="1" ht="15" customHeight="1">
      <c r="B70" s="36"/>
      <c r="D70" s="24" t="s">
        <v>33</v>
      </c>
      <c r="E70" s="48"/>
      <c r="F70" s="48"/>
      <c r="G70" s="25" t="s">
        <v>34</v>
      </c>
      <c r="H70" s="49"/>
      <c r="J70" s="24" t="s">
        <v>33</v>
      </c>
      <c r="K70" s="48"/>
      <c r="L70" s="48"/>
      <c r="M70" s="48"/>
      <c r="N70" s="25" t="s">
        <v>34</v>
      </c>
      <c r="O70" s="48"/>
      <c r="P70" s="49"/>
      <c r="R70" s="37"/>
    </row>
    <row r="71" spans="2:18" s="5" customFormat="1" ht="15" customHeight="1"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5" spans="2:18" s="5" customFormat="1" ht="7.5" customHeight="1"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5"/>
    </row>
    <row r="76" spans="2:18" s="5" customFormat="1" ht="37.5" customHeight="1">
      <c r="B76" s="36"/>
      <c r="C76" s="130" t="s">
        <v>52</v>
      </c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37"/>
    </row>
    <row r="77" spans="2:18" s="5" customFormat="1" ht="7.5" customHeight="1">
      <c r="B77" s="36"/>
      <c r="R77" s="37"/>
    </row>
    <row r="78" spans="2:18" s="5" customFormat="1" ht="30" customHeight="1">
      <c r="B78" s="36"/>
      <c r="C78" s="14" t="s">
        <v>6</v>
      </c>
      <c r="F78" s="131" t="e">
        <f>$F$6</f>
        <v>#REF!</v>
      </c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R78" s="37"/>
    </row>
    <row r="79" spans="2:18" s="5" customFormat="1" ht="37.5" customHeight="1">
      <c r="B79" s="36"/>
      <c r="C79" s="26" t="s">
        <v>50</v>
      </c>
      <c r="F79" s="132" t="str">
        <f>$F$7</f>
        <v>01-3 - SO-03 Kanalizačná stoka B, B1-B4</v>
      </c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R79" s="37"/>
    </row>
    <row r="80" spans="2:18" s="5" customFormat="1" ht="7.5" customHeight="1">
      <c r="B80" s="36"/>
      <c r="R80" s="37"/>
    </row>
    <row r="81" spans="2:18" s="5" customFormat="1" ht="18" customHeight="1">
      <c r="B81" s="36"/>
      <c r="C81" s="14" t="s">
        <v>9</v>
      </c>
      <c r="F81" s="12" t="str">
        <f>$F$9</f>
        <v>Obec Víťaz</v>
      </c>
      <c r="K81" s="14" t="s">
        <v>11</v>
      </c>
      <c r="M81" s="133" t="e">
        <f>IF($O$9="","",$O$9)</f>
        <v>#REF!</v>
      </c>
      <c r="N81" s="124"/>
      <c r="O81" s="124"/>
      <c r="P81" s="124"/>
      <c r="R81" s="37"/>
    </row>
    <row r="82" spans="2:18" s="5" customFormat="1" ht="7.5" customHeight="1">
      <c r="B82" s="36"/>
      <c r="R82" s="37"/>
    </row>
    <row r="83" spans="2:18" s="5" customFormat="1" ht="13.5" customHeight="1">
      <c r="B83" s="36"/>
      <c r="C83" s="14" t="s">
        <v>12</v>
      </c>
      <c r="F83" s="12" t="str">
        <f>$E$12</f>
        <v>Obec Víťaz</v>
      </c>
      <c r="K83" s="14" t="s">
        <v>16</v>
      </c>
      <c r="M83" s="134" t="str">
        <f>$E$18</f>
        <v>Ing. Vladimír HRICO</v>
      </c>
      <c r="N83" s="124"/>
      <c r="O83" s="124"/>
      <c r="P83" s="124"/>
      <c r="Q83" s="124"/>
      <c r="R83" s="37"/>
    </row>
    <row r="84" spans="2:18" s="5" customFormat="1" ht="15" customHeight="1">
      <c r="B84" s="36"/>
      <c r="C84" s="14" t="s">
        <v>15</v>
      </c>
      <c r="F84" s="12" t="e">
        <f>IF($E$15="","",$E$15)</f>
        <v>#REF!</v>
      </c>
      <c r="K84" s="14" t="s">
        <v>18</v>
      </c>
      <c r="M84" s="134" t="e">
        <f>$E$21</f>
        <v>#REF!</v>
      </c>
      <c r="N84" s="124"/>
      <c r="O84" s="124"/>
      <c r="P84" s="124"/>
      <c r="Q84" s="124"/>
      <c r="R84" s="37"/>
    </row>
    <row r="85" spans="2:18" s="5" customFormat="1" ht="11.25" customHeight="1">
      <c r="B85" s="36"/>
      <c r="R85" s="37"/>
    </row>
    <row r="86" spans="2:18" s="5" customFormat="1" ht="30" customHeight="1">
      <c r="B86" s="36"/>
      <c r="C86" s="143" t="s">
        <v>53</v>
      </c>
      <c r="D86" s="138"/>
      <c r="E86" s="138"/>
      <c r="F86" s="138"/>
      <c r="G86" s="138"/>
      <c r="H86" s="44"/>
      <c r="I86" s="44"/>
      <c r="J86" s="44"/>
      <c r="K86" s="44"/>
      <c r="L86" s="44"/>
      <c r="M86" s="44"/>
      <c r="N86" s="143" t="s">
        <v>54</v>
      </c>
      <c r="O86" s="124"/>
      <c r="P86" s="124"/>
      <c r="Q86" s="124"/>
      <c r="R86" s="37"/>
    </row>
    <row r="87" spans="2:18" s="5" customFormat="1" ht="11.25" customHeight="1">
      <c r="B87" s="36"/>
      <c r="R87" s="37"/>
    </row>
    <row r="88" spans="2:47" s="5" customFormat="1" ht="30" customHeight="1">
      <c r="B88" s="36"/>
      <c r="C88" s="30" t="s">
        <v>55</v>
      </c>
      <c r="N88" s="139">
        <f>$N$126</f>
        <v>0</v>
      </c>
      <c r="O88" s="124"/>
      <c r="P88" s="124"/>
      <c r="Q88" s="124"/>
      <c r="R88" s="37"/>
      <c r="AU88" s="5" t="s">
        <v>56</v>
      </c>
    </row>
    <row r="89" spans="2:18" s="31" customFormat="1" ht="25.5" customHeight="1">
      <c r="B89" s="56"/>
      <c r="D89" s="57" t="s">
        <v>85</v>
      </c>
      <c r="N89" s="142">
        <f>$N$127</f>
        <v>0</v>
      </c>
      <c r="O89" s="141"/>
      <c r="P89" s="141"/>
      <c r="Q89" s="141"/>
      <c r="R89" s="58"/>
    </row>
    <row r="90" spans="2:18" s="32" customFormat="1" ht="20.25" customHeight="1">
      <c r="B90" s="85"/>
      <c r="D90" s="33" t="s">
        <v>86</v>
      </c>
      <c r="N90" s="140">
        <f>$N$128</f>
        <v>0</v>
      </c>
      <c r="O90" s="141"/>
      <c r="P90" s="141"/>
      <c r="Q90" s="141"/>
      <c r="R90" s="86"/>
    </row>
    <row r="91" spans="2:18" s="32" customFormat="1" ht="20.25" customHeight="1">
      <c r="B91" s="85"/>
      <c r="D91" s="33" t="s">
        <v>120</v>
      </c>
      <c r="N91" s="140">
        <f>$N$179</f>
        <v>0</v>
      </c>
      <c r="O91" s="141"/>
      <c r="P91" s="141"/>
      <c r="Q91" s="141"/>
      <c r="R91" s="86"/>
    </row>
    <row r="92" spans="2:18" s="32" customFormat="1" ht="20.25" customHeight="1">
      <c r="B92" s="85"/>
      <c r="D92" s="33" t="s">
        <v>121</v>
      </c>
      <c r="N92" s="140">
        <f>$N$181</f>
        <v>0</v>
      </c>
      <c r="O92" s="141"/>
      <c r="P92" s="141"/>
      <c r="Q92" s="141"/>
      <c r="R92" s="86"/>
    </row>
    <row r="93" spans="2:18" s="32" customFormat="1" ht="20.25" customHeight="1">
      <c r="B93" s="85"/>
      <c r="D93" s="33" t="s">
        <v>106</v>
      </c>
      <c r="N93" s="140">
        <f>$N$186</f>
        <v>0</v>
      </c>
      <c r="O93" s="141"/>
      <c r="P93" s="141"/>
      <c r="Q93" s="141"/>
      <c r="R93" s="86"/>
    </row>
    <row r="94" spans="2:18" s="32" customFormat="1" ht="20.25" customHeight="1">
      <c r="B94" s="85"/>
      <c r="D94" s="33" t="s">
        <v>122</v>
      </c>
      <c r="N94" s="140">
        <f>$N$199</f>
        <v>0</v>
      </c>
      <c r="O94" s="141"/>
      <c r="P94" s="141"/>
      <c r="Q94" s="141"/>
      <c r="R94" s="86"/>
    </row>
    <row r="95" spans="2:18" s="32" customFormat="1" ht="15" customHeight="1">
      <c r="B95" s="85"/>
      <c r="D95" s="33" t="s">
        <v>123</v>
      </c>
      <c r="N95" s="140">
        <f>$N$254</f>
        <v>0</v>
      </c>
      <c r="O95" s="141"/>
      <c r="P95" s="141"/>
      <c r="Q95" s="141"/>
      <c r="R95" s="86"/>
    </row>
    <row r="96" spans="2:18" s="32" customFormat="1" ht="20.25" customHeight="1">
      <c r="B96" s="85"/>
      <c r="D96" s="33" t="s">
        <v>107</v>
      </c>
      <c r="N96" s="140">
        <f>$N$270</f>
        <v>0</v>
      </c>
      <c r="O96" s="141"/>
      <c r="P96" s="141"/>
      <c r="Q96" s="141"/>
      <c r="R96" s="86"/>
    </row>
    <row r="97" spans="2:18" s="31" customFormat="1" ht="25.5" customHeight="1">
      <c r="B97" s="56"/>
      <c r="D97" s="57" t="s">
        <v>124</v>
      </c>
      <c r="N97" s="142">
        <f>$N$273</f>
        <v>0</v>
      </c>
      <c r="O97" s="141"/>
      <c r="P97" s="141"/>
      <c r="Q97" s="141"/>
      <c r="R97" s="58"/>
    </row>
    <row r="98" spans="2:18" s="32" customFormat="1" ht="20.25" customHeight="1">
      <c r="B98" s="85"/>
      <c r="D98" s="33" t="s">
        <v>125</v>
      </c>
      <c r="N98" s="140">
        <f>$N$274</f>
        <v>0</v>
      </c>
      <c r="O98" s="141"/>
      <c r="P98" s="141"/>
      <c r="Q98" s="141"/>
      <c r="R98" s="86"/>
    </row>
    <row r="99" spans="2:18" s="31" customFormat="1" ht="22.5" customHeight="1">
      <c r="B99" s="56"/>
      <c r="D99" s="57" t="s">
        <v>57</v>
      </c>
      <c r="N99" s="123">
        <f>$N$277</f>
        <v>0</v>
      </c>
      <c r="O99" s="141"/>
      <c r="P99" s="141"/>
      <c r="Q99" s="141"/>
      <c r="R99" s="58"/>
    </row>
    <row r="100" spans="2:18" s="5" customFormat="1" ht="22.5" customHeight="1">
      <c r="B100" s="36"/>
      <c r="R100" s="37"/>
    </row>
    <row r="101" spans="2:21" s="5" customFormat="1" ht="30" customHeight="1">
      <c r="B101" s="36"/>
      <c r="C101" s="30" t="s">
        <v>58</v>
      </c>
      <c r="N101" s="139">
        <f>ROUND($N$102+$N$103+$N$104+$N$105+$N$106+$N$107,2)</f>
        <v>0</v>
      </c>
      <c r="O101" s="124"/>
      <c r="P101" s="124"/>
      <c r="Q101" s="124"/>
      <c r="R101" s="37"/>
      <c r="T101" s="59"/>
      <c r="U101" s="60" t="s">
        <v>21</v>
      </c>
    </row>
    <row r="102" spans="2:62" s="5" customFormat="1" ht="18" customHeight="1">
      <c r="B102" s="36"/>
      <c r="D102" s="135" t="s">
        <v>59</v>
      </c>
      <c r="E102" s="124"/>
      <c r="F102" s="124"/>
      <c r="G102" s="124"/>
      <c r="H102" s="124"/>
      <c r="N102" s="136">
        <f>ROUND($N$88*$T$102,2)</f>
        <v>0</v>
      </c>
      <c r="O102" s="124"/>
      <c r="P102" s="124"/>
      <c r="Q102" s="124"/>
      <c r="R102" s="37"/>
      <c r="T102" s="61"/>
      <c r="U102" s="62" t="s">
        <v>24</v>
      </c>
      <c r="AY102" s="5" t="s">
        <v>60</v>
      </c>
      <c r="BE102" s="34">
        <f>IF($U$102="základná",$N$102,0)</f>
        <v>0</v>
      </c>
      <c r="BF102" s="34">
        <f>IF($U$102="znížená",$N$102,0)</f>
        <v>0</v>
      </c>
      <c r="BG102" s="34">
        <f>IF($U$102="zákl. prenesená",$N$102,0)</f>
        <v>0</v>
      </c>
      <c r="BH102" s="34">
        <f>IF($U$102="zníž. prenesená",$N$102,0)</f>
        <v>0</v>
      </c>
      <c r="BI102" s="34">
        <f>IF($U$102="nulová",$N$102,0)</f>
        <v>0</v>
      </c>
      <c r="BJ102" s="5" t="s">
        <v>41</v>
      </c>
    </row>
    <row r="103" spans="2:62" s="5" customFormat="1" ht="18" customHeight="1">
      <c r="B103" s="36"/>
      <c r="D103" s="135" t="s">
        <v>61</v>
      </c>
      <c r="E103" s="124"/>
      <c r="F103" s="124"/>
      <c r="G103" s="124"/>
      <c r="H103" s="124"/>
      <c r="N103" s="136">
        <f>ROUND($N$88*$T$103,2)</f>
        <v>0</v>
      </c>
      <c r="O103" s="124"/>
      <c r="P103" s="124"/>
      <c r="Q103" s="124"/>
      <c r="R103" s="37"/>
      <c r="T103" s="61"/>
      <c r="U103" s="62" t="s">
        <v>24</v>
      </c>
      <c r="AY103" s="5" t="s">
        <v>60</v>
      </c>
      <c r="BE103" s="34">
        <f>IF($U$103="základná",$N$103,0)</f>
        <v>0</v>
      </c>
      <c r="BF103" s="34">
        <f>IF($U$103="znížená",$N$103,0)</f>
        <v>0</v>
      </c>
      <c r="BG103" s="34">
        <f>IF($U$103="zákl. prenesená",$N$103,0)</f>
        <v>0</v>
      </c>
      <c r="BH103" s="34">
        <f>IF($U$103="zníž. prenesená",$N$103,0)</f>
        <v>0</v>
      </c>
      <c r="BI103" s="34">
        <f>IF($U$103="nulová",$N$103,0)</f>
        <v>0</v>
      </c>
      <c r="BJ103" s="5" t="s">
        <v>41</v>
      </c>
    </row>
    <row r="104" spans="2:62" s="5" customFormat="1" ht="18" customHeight="1">
      <c r="B104" s="36"/>
      <c r="D104" s="135" t="s">
        <v>62</v>
      </c>
      <c r="E104" s="124"/>
      <c r="F104" s="124"/>
      <c r="G104" s="124"/>
      <c r="H104" s="124"/>
      <c r="N104" s="136">
        <f>ROUND($N$88*$T$104,2)</f>
        <v>0</v>
      </c>
      <c r="O104" s="124"/>
      <c r="P104" s="124"/>
      <c r="Q104" s="124"/>
      <c r="R104" s="37"/>
      <c r="T104" s="61"/>
      <c r="U104" s="62" t="s">
        <v>24</v>
      </c>
      <c r="AY104" s="5" t="s">
        <v>60</v>
      </c>
      <c r="BE104" s="34">
        <f>IF($U$104="základná",$N$104,0)</f>
        <v>0</v>
      </c>
      <c r="BF104" s="34">
        <f>IF($U$104="znížená",$N$104,0)</f>
        <v>0</v>
      </c>
      <c r="BG104" s="34">
        <f>IF($U$104="zákl. prenesená",$N$104,0)</f>
        <v>0</v>
      </c>
      <c r="BH104" s="34">
        <f>IF($U$104="zníž. prenesená",$N$104,0)</f>
        <v>0</v>
      </c>
      <c r="BI104" s="34">
        <f>IF($U$104="nulová",$N$104,0)</f>
        <v>0</v>
      </c>
      <c r="BJ104" s="5" t="s">
        <v>41</v>
      </c>
    </row>
    <row r="105" spans="2:62" s="5" customFormat="1" ht="18" customHeight="1">
      <c r="B105" s="36"/>
      <c r="D105" s="135" t="s">
        <v>63</v>
      </c>
      <c r="E105" s="124"/>
      <c r="F105" s="124"/>
      <c r="G105" s="124"/>
      <c r="H105" s="124"/>
      <c r="N105" s="136">
        <f>ROUND($N$88*$T$105,2)</f>
        <v>0</v>
      </c>
      <c r="O105" s="124"/>
      <c r="P105" s="124"/>
      <c r="Q105" s="124"/>
      <c r="R105" s="37"/>
      <c r="T105" s="61"/>
      <c r="U105" s="62" t="s">
        <v>24</v>
      </c>
      <c r="AY105" s="5" t="s">
        <v>60</v>
      </c>
      <c r="BE105" s="34">
        <f>IF($U$105="základná",$N$105,0)</f>
        <v>0</v>
      </c>
      <c r="BF105" s="34">
        <f>IF($U$105="znížená",$N$105,0)</f>
        <v>0</v>
      </c>
      <c r="BG105" s="34">
        <f>IF($U$105="zákl. prenesená",$N$105,0)</f>
        <v>0</v>
      </c>
      <c r="BH105" s="34">
        <f>IF($U$105="zníž. prenesená",$N$105,0)</f>
        <v>0</v>
      </c>
      <c r="BI105" s="34">
        <f>IF($U$105="nulová",$N$105,0)</f>
        <v>0</v>
      </c>
      <c r="BJ105" s="5" t="s">
        <v>41</v>
      </c>
    </row>
    <row r="106" spans="2:62" s="5" customFormat="1" ht="18" customHeight="1">
      <c r="B106" s="36"/>
      <c r="D106" s="135" t="s">
        <v>64</v>
      </c>
      <c r="E106" s="124"/>
      <c r="F106" s="124"/>
      <c r="G106" s="124"/>
      <c r="H106" s="124"/>
      <c r="N106" s="136">
        <f>ROUND($N$88*$T$106,2)</f>
        <v>0</v>
      </c>
      <c r="O106" s="124"/>
      <c r="P106" s="124"/>
      <c r="Q106" s="124"/>
      <c r="R106" s="37"/>
      <c r="T106" s="61"/>
      <c r="U106" s="62" t="s">
        <v>24</v>
      </c>
      <c r="AY106" s="5" t="s">
        <v>60</v>
      </c>
      <c r="BE106" s="34">
        <f>IF($U$106="základná",$N$106,0)</f>
        <v>0</v>
      </c>
      <c r="BF106" s="34">
        <f>IF($U$106="znížená",$N$106,0)</f>
        <v>0</v>
      </c>
      <c r="BG106" s="34">
        <f>IF($U$106="zákl. prenesená",$N$106,0)</f>
        <v>0</v>
      </c>
      <c r="BH106" s="34">
        <f>IF($U$106="zníž. prenesená",$N$106,0)</f>
        <v>0</v>
      </c>
      <c r="BI106" s="34">
        <f>IF($U$106="nulová",$N$106,0)</f>
        <v>0</v>
      </c>
      <c r="BJ106" s="5" t="s">
        <v>41</v>
      </c>
    </row>
    <row r="107" spans="2:62" s="5" customFormat="1" ht="18" customHeight="1">
      <c r="B107" s="36"/>
      <c r="D107" s="33" t="s">
        <v>65</v>
      </c>
      <c r="N107" s="136">
        <f>ROUND($N$88*$T$107,2)</f>
        <v>0</v>
      </c>
      <c r="O107" s="124"/>
      <c r="P107" s="124"/>
      <c r="Q107" s="124"/>
      <c r="R107" s="37"/>
      <c r="T107" s="63"/>
      <c r="U107" s="64" t="s">
        <v>24</v>
      </c>
      <c r="AY107" s="5" t="s">
        <v>66</v>
      </c>
      <c r="BE107" s="34">
        <f>IF($U$107="základná",$N$107,0)</f>
        <v>0</v>
      </c>
      <c r="BF107" s="34">
        <f>IF($U$107="znížená",$N$107,0)</f>
        <v>0</v>
      </c>
      <c r="BG107" s="34">
        <f>IF($U$107="zákl. prenesená",$N$107,0)</f>
        <v>0</v>
      </c>
      <c r="BH107" s="34">
        <f>IF($U$107="zníž. prenesená",$N$107,0)</f>
        <v>0</v>
      </c>
      <c r="BI107" s="34">
        <f>IF($U$107="nulová",$N$107,0)</f>
        <v>0</v>
      </c>
      <c r="BJ107" s="5" t="s">
        <v>41</v>
      </c>
    </row>
    <row r="108" spans="2:18" s="5" customFormat="1" ht="12" customHeight="1">
      <c r="B108" s="36"/>
      <c r="R108" s="37"/>
    </row>
    <row r="109" spans="2:18" s="5" customFormat="1" ht="30" customHeight="1">
      <c r="B109" s="36"/>
      <c r="C109" s="35" t="s">
        <v>48</v>
      </c>
      <c r="D109" s="44"/>
      <c r="E109" s="44"/>
      <c r="F109" s="44"/>
      <c r="G109" s="44"/>
      <c r="H109" s="44"/>
      <c r="I109" s="44"/>
      <c r="J109" s="44"/>
      <c r="K109" s="44"/>
      <c r="L109" s="137">
        <f>ROUND(SUM($N$88+$N$101),2)</f>
        <v>0</v>
      </c>
      <c r="M109" s="138"/>
      <c r="N109" s="138"/>
      <c r="O109" s="138"/>
      <c r="P109" s="138"/>
      <c r="Q109" s="138"/>
      <c r="R109" s="37"/>
    </row>
    <row r="110" spans="2:18" s="5" customFormat="1" ht="7.5" customHeight="1"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2"/>
    </row>
    <row r="114" spans="2:18" s="5" customFormat="1" ht="7.5" customHeight="1"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5"/>
    </row>
    <row r="115" spans="2:18" s="5" customFormat="1" ht="37.5" customHeight="1">
      <c r="B115" s="36"/>
      <c r="C115" s="130" t="s">
        <v>67</v>
      </c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37"/>
    </row>
    <row r="116" spans="2:18" s="5" customFormat="1" ht="7.5" customHeight="1">
      <c r="B116" s="36"/>
      <c r="R116" s="37"/>
    </row>
    <row r="117" spans="2:18" s="5" customFormat="1" ht="30" customHeight="1">
      <c r="B117" s="36"/>
      <c r="C117" s="14" t="s">
        <v>6</v>
      </c>
      <c r="F117" s="131" t="e">
        <f>$F$6</f>
        <v>#REF!</v>
      </c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R117" s="37"/>
    </row>
    <row r="118" spans="2:18" s="5" customFormat="1" ht="37.5" customHeight="1">
      <c r="B118" s="36"/>
      <c r="C118" s="26" t="s">
        <v>50</v>
      </c>
      <c r="F118" s="132" t="str">
        <f>$F$7</f>
        <v>01-3 - SO-03 Kanalizačná stoka B, B1-B4</v>
      </c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R118" s="37"/>
    </row>
    <row r="119" spans="2:18" s="5" customFormat="1" ht="7.5" customHeight="1">
      <c r="B119" s="36"/>
      <c r="R119" s="37"/>
    </row>
    <row r="120" spans="2:18" s="5" customFormat="1" ht="18" customHeight="1">
      <c r="B120" s="36"/>
      <c r="C120" s="14" t="s">
        <v>9</v>
      </c>
      <c r="F120" s="12" t="str">
        <f>$F$9</f>
        <v>Obec Víťaz</v>
      </c>
      <c r="K120" s="14" t="s">
        <v>11</v>
      </c>
      <c r="M120" s="133" t="e">
        <f>IF($O$9="","",$O$9)</f>
        <v>#REF!</v>
      </c>
      <c r="N120" s="124"/>
      <c r="O120" s="124"/>
      <c r="P120" s="124"/>
      <c r="R120" s="37"/>
    </row>
    <row r="121" spans="2:18" s="5" customFormat="1" ht="7.5" customHeight="1">
      <c r="B121" s="36"/>
      <c r="R121" s="37"/>
    </row>
    <row r="122" spans="2:18" s="5" customFormat="1" ht="13.5" customHeight="1">
      <c r="B122" s="36"/>
      <c r="C122" s="14" t="s">
        <v>12</v>
      </c>
      <c r="F122" s="12" t="str">
        <f>$E$12</f>
        <v>Obec Víťaz</v>
      </c>
      <c r="K122" s="14" t="s">
        <v>16</v>
      </c>
      <c r="M122" s="134" t="str">
        <f>$E$18</f>
        <v>Ing. Vladimír HRICO</v>
      </c>
      <c r="N122" s="124"/>
      <c r="O122" s="124"/>
      <c r="P122" s="124"/>
      <c r="Q122" s="124"/>
      <c r="R122" s="37"/>
    </row>
    <row r="123" spans="2:18" s="5" customFormat="1" ht="15" customHeight="1">
      <c r="B123" s="36"/>
      <c r="C123" s="14" t="s">
        <v>15</v>
      </c>
      <c r="F123" s="12" t="e">
        <f>IF($E$15="","",$E$15)</f>
        <v>#REF!</v>
      </c>
      <c r="K123" s="14" t="s">
        <v>18</v>
      </c>
      <c r="M123" s="134" t="e">
        <f>$E$21</f>
        <v>#REF!</v>
      </c>
      <c r="N123" s="124"/>
      <c r="O123" s="124"/>
      <c r="P123" s="124"/>
      <c r="Q123" s="124"/>
      <c r="R123" s="37"/>
    </row>
    <row r="124" spans="2:18" s="5" customFormat="1" ht="11.25" customHeight="1">
      <c r="B124" s="36"/>
      <c r="R124" s="37"/>
    </row>
    <row r="125" spans="2:27" s="65" customFormat="1" ht="30" customHeight="1">
      <c r="B125" s="66"/>
      <c r="C125" s="67" t="s">
        <v>68</v>
      </c>
      <c r="D125" s="68" t="s">
        <v>69</v>
      </c>
      <c r="E125" s="68" t="s">
        <v>37</v>
      </c>
      <c r="F125" s="126" t="s">
        <v>70</v>
      </c>
      <c r="G125" s="127"/>
      <c r="H125" s="127"/>
      <c r="I125" s="127"/>
      <c r="J125" s="68" t="s">
        <v>71</v>
      </c>
      <c r="K125" s="68" t="s">
        <v>72</v>
      </c>
      <c r="L125" s="126" t="s">
        <v>73</v>
      </c>
      <c r="M125" s="127"/>
      <c r="N125" s="126" t="s">
        <v>74</v>
      </c>
      <c r="O125" s="127"/>
      <c r="P125" s="127"/>
      <c r="Q125" s="128"/>
      <c r="R125" s="69"/>
      <c r="T125" s="27" t="s">
        <v>75</v>
      </c>
      <c r="U125" s="28" t="s">
        <v>21</v>
      </c>
      <c r="V125" s="28" t="s">
        <v>76</v>
      </c>
      <c r="W125" s="28" t="s">
        <v>77</v>
      </c>
      <c r="X125" s="28" t="s">
        <v>78</v>
      </c>
      <c r="Y125" s="28" t="s">
        <v>79</v>
      </c>
      <c r="Z125" s="28" t="s">
        <v>80</v>
      </c>
      <c r="AA125" s="29" t="s">
        <v>81</v>
      </c>
    </row>
    <row r="126" spans="2:63" s="5" customFormat="1" ht="30" customHeight="1">
      <c r="B126" s="36"/>
      <c r="C126" s="30" t="s">
        <v>51</v>
      </c>
      <c r="N126" s="129">
        <f>$BK$126</f>
        <v>0</v>
      </c>
      <c r="O126" s="124"/>
      <c r="P126" s="124"/>
      <c r="Q126" s="124"/>
      <c r="R126" s="37"/>
      <c r="T126" s="70"/>
      <c r="U126" s="41"/>
      <c r="V126" s="41"/>
      <c r="W126" s="71">
        <f>$W$127+$W$273+$W$277</f>
        <v>0</v>
      </c>
      <c r="X126" s="41"/>
      <c r="Y126" s="71">
        <f>$Y$127+$Y$273+$Y$277</f>
        <v>5857.06077508175</v>
      </c>
      <c r="Z126" s="41"/>
      <c r="AA126" s="72">
        <f>$AA$127+$AA$273+$AA$277</f>
        <v>1626.884</v>
      </c>
      <c r="AT126" s="5" t="s">
        <v>38</v>
      </c>
      <c r="AU126" s="5" t="s">
        <v>56</v>
      </c>
      <c r="BK126" s="73">
        <f>$BK$127+$BK$273+$BK$277</f>
        <v>0</v>
      </c>
    </row>
    <row r="127" spans="2:63" s="87" customFormat="1" ht="38.25" customHeight="1">
      <c r="B127" s="88"/>
      <c r="D127" s="74" t="s">
        <v>85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123">
        <f>$BK$127</f>
        <v>0</v>
      </c>
      <c r="O127" s="117"/>
      <c r="P127" s="117"/>
      <c r="Q127" s="117"/>
      <c r="R127" s="90"/>
      <c r="T127" s="91"/>
      <c r="W127" s="92">
        <f>$W$128+$W$179+$W$181+$W$186+$W$199+$W$270</f>
        <v>0</v>
      </c>
      <c r="Y127" s="92">
        <f>$Y$128+$Y$179+$Y$181+$Y$186+$Y$199+$Y$270</f>
        <v>5857.06077508175</v>
      </c>
      <c r="AA127" s="93">
        <f>$AA$128+$AA$179+$AA$181+$AA$186+$AA$199+$AA$270</f>
        <v>1626.884</v>
      </c>
      <c r="AR127" s="89" t="s">
        <v>40</v>
      </c>
      <c r="AT127" s="89" t="s">
        <v>38</v>
      </c>
      <c r="AU127" s="89" t="s">
        <v>39</v>
      </c>
      <c r="AY127" s="89" t="s">
        <v>87</v>
      </c>
      <c r="BK127" s="94">
        <f>$BK$128+$BK$179+$BK$181+$BK$186+$BK$199+$BK$270</f>
        <v>0</v>
      </c>
    </row>
    <row r="128" spans="2:63" s="87" customFormat="1" ht="20.25" customHeight="1">
      <c r="B128" s="88"/>
      <c r="D128" s="95" t="s">
        <v>86</v>
      </c>
      <c r="E128" s="95"/>
      <c r="F128" s="95"/>
      <c r="G128" s="95"/>
      <c r="H128" s="95"/>
      <c r="I128" s="95"/>
      <c r="J128" s="95"/>
      <c r="K128" s="95"/>
      <c r="L128" s="95"/>
      <c r="M128" s="95"/>
      <c r="N128" s="116">
        <f>$BK$128</f>
        <v>0</v>
      </c>
      <c r="O128" s="117"/>
      <c r="P128" s="117"/>
      <c r="Q128" s="117"/>
      <c r="R128" s="90"/>
      <c r="T128" s="91"/>
      <c r="W128" s="92">
        <f>SUM($W$129:$W$178)</f>
        <v>0</v>
      </c>
      <c r="Y128" s="92">
        <f>SUM($Y$129:$Y$178)</f>
        <v>2398.62891665</v>
      </c>
      <c r="AA128" s="93">
        <f>SUM($AA$129:$AA$178)</f>
        <v>1615.609</v>
      </c>
      <c r="AR128" s="89" t="s">
        <v>40</v>
      </c>
      <c r="AT128" s="89" t="s">
        <v>38</v>
      </c>
      <c r="AU128" s="89" t="s">
        <v>40</v>
      </c>
      <c r="AY128" s="89" t="s">
        <v>87</v>
      </c>
      <c r="BK128" s="94">
        <f>SUM($BK$129:$BK$178)</f>
        <v>0</v>
      </c>
    </row>
    <row r="129" spans="2:65" s="5" customFormat="1" ht="24" customHeight="1">
      <c r="B129" s="36"/>
      <c r="C129" s="96" t="s">
        <v>40</v>
      </c>
      <c r="D129" s="96" t="s">
        <v>84</v>
      </c>
      <c r="E129" s="97" t="s">
        <v>126</v>
      </c>
      <c r="F129" s="122" t="s">
        <v>127</v>
      </c>
      <c r="G129" s="112"/>
      <c r="H129" s="112"/>
      <c r="I129" s="112"/>
      <c r="J129" s="98" t="s">
        <v>113</v>
      </c>
      <c r="K129" s="82">
        <v>5</v>
      </c>
      <c r="L129" s="111">
        <v>0</v>
      </c>
      <c r="M129" s="112"/>
      <c r="N129" s="121">
        <f>ROUND($L$129*$K$129,3)</f>
        <v>0</v>
      </c>
      <c r="O129" s="112"/>
      <c r="P129" s="112"/>
      <c r="Q129" s="112"/>
      <c r="R129" s="37"/>
      <c r="T129" s="83"/>
      <c r="U129" s="18" t="s">
        <v>24</v>
      </c>
      <c r="W129" s="99">
        <f>$V$129*$K$129</f>
        <v>0</v>
      </c>
      <c r="X129" s="99">
        <v>0</v>
      </c>
      <c r="Y129" s="99">
        <f>$X$129*$K$129</f>
        <v>0</v>
      </c>
      <c r="Z129" s="99">
        <v>0</v>
      </c>
      <c r="AA129" s="100">
        <f>$Z$129*$K$129</f>
        <v>0</v>
      </c>
      <c r="AR129" s="5" t="s">
        <v>89</v>
      </c>
      <c r="AT129" s="5" t="s">
        <v>84</v>
      </c>
      <c r="AU129" s="5" t="s">
        <v>41</v>
      </c>
      <c r="AY129" s="5" t="s">
        <v>87</v>
      </c>
      <c r="BE129" s="34">
        <f>IF($U$129="základná",$N$129,0)</f>
        <v>0</v>
      </c>
      <c r="BF129" s="34">
        <f>IF($U$129="znížená",$N$129,0)</f>
        <v>0</v>
      </c>
      <c r="BG129" s="34">
        <f>IF($U$129="zákl. prenesená",$N$129,0)</f>
        <v>0</v>
      </c>
      <c r="BH129" s="34">
        <f>IF($U$129="zníž. prenesená",$N$129,0)</f>
        <v>0</v>
      </c>
      <c r="BI129" s="34">
        <f>IF($U$129="nulová",$N$129,0)</f>
        <v>0</v>
      </c>
      <c r="BJ129" s="5" t="s">
        <v>41</v>
      </c>
      <c r="BK129" s="77">
        <f>ROUND($L$129*$K$129,3)</f>
        <v>0</v>
      </c>
      <c r="BL129" s="5" t="s">
        <v>89</v>
      </c>
      <c r="BM129" s="5" t="s">
        <v>664</v>
      </c>
    </row>
    <row r="130" spans="2:65" s="5" customFormat="1" ht="24" customHeight="1">
      <c r="B130" s="36"/>
      <c r="C130" s="96" t="s">
        <v>41</v>
      </c>
      <c r="D130" s="96" t="s">
        <v>84</v>
      </c>
      <c r="E130" s="97" t="s">
        <v>129</v>
      </c>
      <c r="F130" s="122" t="s">
        <v>130</v>
      </c>
      <c r="G130" s="112"/>
      <c r="H130" s="112"/>
      <c r="I130" s="112"/>
      <c r="J130" s="98" t="s">
        <v>113</v>
      </c>
      <c r="K130" s="82">
        <v>5</v>
      </c>
      <c r="L130" s="111">
        <v>0</v>
      </c>
      <c r="M130" s="112"/>
      <c r="N130" s="121">
        <f>ROUND($L$130*$K$130,3)</f>
        <v>0</v>
      </c>
      <c r="O130" s="112"/>
      <c r="P130" s="112"/>
      <c r="Q130" s="112"/>
      <c r="R130" s="37"/>
      <c r="T130" s="83"/>
      <c r="U130" s="18" t="s">
        <v>24</v>
      </c>
      <c r="W130" s="99">
        <f>$V$130*$K$130</f>
        <v>0</v>
      </c>
      <c r="X130" s="99">
        <v>1E-05</v>
      </c>
      <c r="Y130" s="99">
        <f>$X$130*$K$130</f>
        <v>5E-05</v>
      </c>
      <c r="Z130" s="99">
        <v>0</v>
      </c>
      <c r="AA130" s="100">
        <f>$Z$130*$K$130</f>
        <v>0</v>
      </c>
      <c r="AR130" s="5" t="s">
        <v>89</v>
      </c>
      <c r="AT130" s="5" t="s">
        <v>84</v>
      </c>
      <c r="AU130" s="5" t="s">
        <v>41</v>
      </c>
      <c r="AY130" s="5" t="s">
        <v>87</v>
      </c>
      <c r="BE130" s="34">
        <f>IF($U$130="základná",$N$130,0)</f>
        <v>0</v>
      </c>
      <c r="BF130" s="34">
        <f>IF($U$130="znížená",$N$130,0)</f>
        <v>0</v>
      </c>
      <c r="BG130" s="34">
        <f>IF($U$130="zákl. prenesená",$N$130,0)</f>
        <v>0</v>
      </c>
      <c r="BH130" s="34">
        <f>IF($U$130="zníž. prenesená",$N$130,0)</f>
        <v>0</v>
      </c>
      <c r="BI130" s="34">
        <f>IF($U$130="nulová",$N$130,0)</f>
        <v>0</v>
      </c>
      <c r="BJ130" s="5" t="s">
        <v>41</v>
      </c>
      <c r="BK130" s="77">
        <f>ROUND($L$130*$K$130,3)</f>
        <v>0</v>
      </c>
      <c r="BL130" s="5" t="s">
        <v>89</v>
      </c>
      <c r="BM130" s="5" t="s">
        <v>665</v>
      </c>
    </row>
    <row r="131" spans="2:65" s="5" customFormat="1" ht="24" customHeight="1">
      <c r="B131" s="36"/>
      <c r="C131" s="96" t="s">
        <v>42</v>
      </c>
      <c r="D131" s="96" t="s">
        <v>84</v>
      </c>
      <c r="E131" s="97" t="s">
        <v>132</v>
      </c>
      <c r="F131" s="122" t="s">
        <v>133</v>
      </c>
      <c r="G131" s="112"/>
      <c r="H131" s="112"/>
      <c r="I131" s="112"/>
      <c r="J131" s="98" t="s">
        <v>103</v>
      </c>
      <c r="K131" s="82">
        <v>50</v>
      </c>
      <c r="L131" s="111">
        <v>0</v>
      </c>
      <c r="M131" s="112"/>
      <c r="N131" s="121">
        <f>ROUND($L$131*$K$131,3)</f>
        <v>0</v>
      </c>
      <c r="O131" s="112"/>
      <c r="P131" s="112"/>
      <c r="Q131" s="112"/>
      <c r="R131" s="37"/>
      <c r="T131" s="83"/>
      <c r="U131" s="18" t="s">
        <v>24</v>
      </c>
      <c r="W131" s="99">
        <f>$V$131*$K$131</f>
        <v>0</v>
      </c>
      <c r="X131" s="99">
        <v>0</v>
      </c>
      <c r="Y131" s="99">
        <f>$X$131*$K$131</f>
        <v>0</v>
      </c>
      <c r="Z131" s="99">
        <v>0.138</v>
      </c>
      <c r="AA131" s="100">
        <f>$Z$131*$K$131</f>
        <v>6.9</v>
      </c>
      <c r="AR131" s="5" t="s">
        <v>89</v>
      </c>
      <c r="AT131" s="5" t="s">
        <v>84</v>
      </c>
      <c r="AU131" s="5" t="s">
        <v>41</v>
      </c>
      <c r="AY131" s="5" t="s">
        <v>87</v>
      </c>
      <c r="BE131" s="34">
        <f>IF($U$131="základná",$N$131,0)</f>
        <v>0</v>
      </c>
      <c r="BF131" s="34">
        <f>IF($U$131="znížená",$N$131,0)</f>
        <v>0</v>
      </c>
      <c r="BG131" s="34">
        <f>IF($U$131="zákl. prenesená",$N$131,0)</f>
        <v>0</v>
      </c>
      <c r="BH131" s="34">
        <f>IF($U$131="zníž. prenesená",$N$131,0)</f>
        <v>0</v>
      </c>
      <c r="BI131" s="34">
        <f>IF($U$131="nulová",$N$131,0)</f>
        <v>0</v>
      </c>
      <c r="BJ131" s="5" t="s">
        <v>41</v>
      </c>
      <c r="BK131" s="77">
        <f>ROUND($L$131*$K$131,3)</f>
        <v>0</v>
      </c>
      <c r="BL131" s="5" t="s">
        <v>89</v>
      </c>
      <c r="BM131" s="5" t="s">
        <v>666</v>
      </c>
    </row>
    <row r="132" spans="2:65" s="5" customFormat="1" ht="24" customHeight="1">
      <c r="B132" s="36"/>
      <c r="C132" s="96" t="s">
        <v>89</v>
      </c>
      <c r="D132" s="96" t="s">
        <v>84</v>
      </c>
      <c r="E132" s="97" t="s">
        <v>135</v>
      </c>
      <c r="F132" s="122" t="s">
        <v>136</v>
      </c>
      <c r="G132" s="112"/>
      <c r="H132" s="112"/>
      <c r="I132" s="112"/>
      <c r="J132" s="98" t="s">
        <v>103</v>
      </c>
      <c r="K132" s="82">
        <v>1682.75</v>
      </c>
      <c r="L132" s="111">
        <v>0</v>
      </c>
      <c r="M132" s="112"/>
      <c r="N132" s="121">
        <f>ROUND($L$132*$K$132,3)</f>
        <v>0</v>
      </c>
      <c r="O132" s="112"/>
      <c r="P132" s="112"/>
      <c r="Q132" s="112"/>
      <c r="R132" s="37"/>
      <c r="T132" s="83"/>
      <c r="U132" s="18" t="s">
        <v>24</v>
      </c>
      <c r="W132" s="99">
        <f>$V$132*$K$132</f>
        <v>0</v>
      </c>
      <c r="X132" s="99">
        <v>0</v>
      </c>
      <c r="Y132" s="99">
        <f>$X$132*$K$132</f>
        <v>0</v>
      </c>
      <c r="Z132" s="99">
        <v>0.316</v>
      </c>
      <c r="AA132" s="100">
        <f>$Z$132*$K$132</f>
        <v>531.749</v>
      </c>
      <c r="AR132" s="5" t="s">
        <v>89</v>
      </c>
      <c r="AT132" s="5" t="s">
        <v>84</v>
      </c>
      <c r="AU132" s="5" t="s">
        <v>41</v>
      </c>
      <c r="AY132" s="5" t="s">
        <v>87</v>
      </c>
      <c r="BE132" s="34">
        <f>IF($U$132="základná",$N$132,0)</f>
        <v>0</v>
      </c>
      <c r="BF132" s="34">
        <f>IF($U$132="znížená",$N$132,0)</f>
        <v>0</v>
      </c>
      <c r="BG132" s="34">
        <f>IF($U$132="zákl. prenesená",$N$132,0)</f>
        <v>0</v>
      </c>
      <c r="BH132" s="34">
        <f>IF($U$132="zníž. prenesená",$N$132,0)</f>
        <v>0</v>
      </c>
      <c r="BI132" s="34">
        <f>IF($U$132="nulová",$N$132,0)</f>
        <v>0</v>
      </c>
      <c r="BJ132" s="5" t="s">
        <v>41</v>
      </c>
      <c r="BK132" s="77">
        <f>ROUND($L$132*$K$132,3)</f>
        <v>0</v>
      </c>
      <c r="BL132" s="5" t="s">
        <v>89</v>
      </c>
      <c r="BM132" s="5" t="s">
        <v>667</v>
      </c>
    </row>
    <row r="133" spans="2:65" s="5" customFormat="1" ht="24" customHeight="1">
      <c r="B133" s="36"/>
      <c r="C133" s="96" t="s">
        <v>90</v>
      </c>
      <c r="D133" s="96" t="s">
        <v>84</v>
      </c>
      <c r="E133" s="97" t="s">
        <v>138</v>
      </c>
      <c r="F133" s="122" t="s">
        <v>139</v>
      </c>
      <c r="G133" s="112"/>
      <c r="H133" s="112"/>
      <c r="I133" s="112"/>
      <c r="J133" s="98" t="s">
        <v>110</v>
      </c>
      <c r="K133" s="82">
        <v>0</v>
      </c>
      <c r="L133" s="111">
        <v>0</v>
      </c>
      <c r="M133" s="112"/>
      <c r="N133" s="121">
        <f>ROUND($L$133*$K$133,3)</f>
        <v>0</v>
      </c>
      <c r="O133" s="112"/>
      <c r="P133" s="112"/>
      <c r="Q133" s="112"/>
      <c r="R133" s="37"/>
      <c r="T133" s="83"/>
      <c r="U133" s="18" t="s">
        <v>24</v>
      </c>
      <c r="W133" s="99">
        <f>$V$133*$K$133</f>
        <v>0</v>
      </c>
      <c r="X133" s="99">
        <v>0</v>
      </c>
      <c r="Y133" s="99">
        <f>$X$133*$K$133</f>
        <v>0</v>
      </c>
      <c r="Z133" s="99">
        <v>0.23</v>
      </c>
      <c r="AA133" s="100">
        <f>$Z$133*$K$133</f>
        <v>0</v>
      </c>
      <c r="AR133" s="5" t="s">
        <v>89</v>
      </c>
      <c r="AT133" s="5" t="s">
        <v>84</v>
      </c>
      <c r="AU133" s="5" t="s">
        <v>41</v>
      </c>
      <c r="AY133" s="5" t="s">
        <v>87</v>
      </c>
      <c r="BE133" s="34">
        <f>IF($U$133="základná",$N$133,0)</f>
        <v>0</v>
      </c>
      <c r="BF133" s="34">
        <f>IF($U$133="znížená",$N$133,0)</f>
        <v>0</v>
      </c>
      <c r="BG133" s="34">
        <f>IF($U$133="zákl. prenesená",$N$133,0)</f>
        <v>0</v>
      </c>
      <c r="BH133" s="34">
        <f>IF($U$133="zníž. prenesená",$N$133,0)</f>
        <v>0</v>
      </c>
      <c r="BI133" s="34">
        <f>IF($U$133="nulová",$N$133,0)</f>
        <v>0</v>
      </c>
      <c r="BJ133" s="5" t="s">
        <v>41</v>
      </c>
      <c r="BK133" s="77">
        <f>ROUND($L$133*$K$133,3)</f>
        <v>0</v>
      </c>
      <c r="BL133" s="5" t="s">
        <v>89</v>
      </c>
      <c r="BM133" s="5" t="s">
        <v>668</v>
      </c>
    </row>
    <row r="134" spans="2:65" s="5" customFormat="1" ht="34.5" customHeight="1">
      <c r="B134" s="36"/>
      <c r="C134" s="96" t="s">
        <v>91</v>
      </c>
      <c r="D134" s="96" t="s">
        <v>84</v>
      </c>
      <c r="E134" s="97" t="s">
        <v>141</v>
      </c>
      <c r="F134" s="122" t="s">
        <v>142</v>
      </c>
      <c r="G134" s="112"/>
      <c r="H134" s="112"/>
      <c r="I134" s="112"/>
      <c r="J134" s="98" t="s">
        <v>103</v>
      </c>
      <c r="K134" s="82">
        <v>1682.75</v>
      </c>
      <c r="L134" s="111">
        <v>0</v>
      </c>
      <c r="M134" s="112"/>
      <c r="N134" s="121">
        <f>ROUND($L$134*$K$134,3)</f>
        <v>0</v>
      </c>
      <c r="O134" s="112"/>
      <c r="P134" s="112"/>
      <c r="Q134" s="112"/>
      <c r="R134" s="37"/>
      <c r="T134" s="83"/>
      <c r="U134" s="18" t="s">
        <v>24</v>
      </c>
      <c r="W134" s="99">
        <f>$V$134*$K$134</f>
        <v>0</v>
      </c>
      <c r="X134" s="99">
        <v>0</v>
      </c>
      <c r="Y134" s="99">
        <f>$X$134*$K$134</f>
        <v>0</v>
      </c>
      <c r="Z134" s="99">
        <v>0.24</v>
      </c>
      <c r="AA134" s="100">
        <f>$Z$134*$K$134</f>
        <v>403.85999999999996</v>
      </c>
      <c r="AR134" s="5" t="s">
        <v>89</v>
      </c>
      <c r="AT134" s="5" t="s">
        <v>84</v>
      </c>
      <c r="AU134" s="5" t="s">
        <v>41</v>
      </c>
      <c r="AY134" s="5" t="s">
        <v>87</v>
      </c>
      <c r="BE134" s="34">
        <f>IF($U$134="základná",$N$134,0)</f>
        <v>0</v>
      </c>
      <c r="BF134" s="34">
        <f>IF($U$134="znížená",$N$134,0)</f>
        <v>0</v>
      </c>
      <c r="BG134" s="34">
        <f>IF($U$134="zákl. prenesená",$N$134,0)</f>
        <v>0</v>
      </c>
      <c r="BH134" s="34">
        <f>IF($U$134="zníž. prenesená",$N$134,0)</f>
        <v>0</v>
      </c>
      <c r="BI134" s="34">
        <f>IF($U$134="nulová",$N$134,0)</f>
        <v>0</v>
      </c>
      <c r="BJ134" s="5" t="s">
        <v>41</v>
      </c>
      <c r="BK134" s="77">
        <f>ROUND($L$134*$K$134,3)</f>
        <v>0</v>
      </c>
      <c r="BL134" s="5" t="s">
        <v>89</v>
      </c>
      <c r="BM134" s="5" t="s">
        <v>669</v>
      </c>
    </row>
    <row r="135" spans="2:65" s="5" customFormat="1" ht="34.5" customHeight="1">
      <c r="B135" s="36"/>
      <c r="C135" s="96" t="s">
        <v>92</v>
      </c>
      <c r="D135" s="96" t="s">
        <v>84</v>
      </c>
      <c r="E135" s="97" t="s">
        <v>144</v>
      </c>
      <c r="F135" s="122" t="s">
        <v>145</v>
      </c>
      <c r="G135" s="112"/>
      <c r="H135" s="112"/>
      <c r="I135" s="112"/>
      <c r="J135" s="98" t="s">
        <v>103</v>
      </c>
      <c r="K135" s="82">
        <v>1682.75</v>
      </c>
      <c r="L135" s="111">
        <v>0</v>
      </c>
      <c r="M135" s="112"/>
      <c r="N135" s="121">
        <f>ROUND($L$135*$K$135,3)</f>
        <v>0</v>
      </c>
      <c r="O135" s="112"/>
      <c r="P135" s="112"/>
      <c r="Q135" s="112"/>
      <c r="R135" s="37"/>
      <c r="T135" s="83"/>
      <c r="U135" s="18" t="s">
        <v>24</v>
      </c>
      <c r="W135" s="99">
        <f>$V$135*$K$135</f>
        <v>0</v>
      </c>
      <c r="X135" s="99">
        <v>0</v>
      </c>
      <c r="Y135" s="99">
        <f>$X$135*$K$135</f>
        <v>0</v>
      </c>
      <c r="Z135" s="99">
        <v>0.4</v>
      </c>
      <c r="AA135" s="100">
        <f>$Z$135*$K$135</f>
        <v>673.1</v>
      </c>
      <c r="AR135" s="5" t="s">
        <v>89</v>
      </c>
      <c r="AT135" s="5" t="s">
        <v>84</v>
      </c>
      <c r="AU135" s="5" t="s">
        <v>41</v>
      </c>
      <c r="AY135" s="5" t="s">
        <v>87</v>
      </c>
      <c r="BE135" s="34">
        <f>IF($U$135="základná",$N$135,0)</f>
        <v>0</v>
      </c>
      <c r="BF135" s="34">
        <f>IF($U$135="znížená",$N$135,0)</f>
        <v>0</v>
      </c>
      <c r="BG135" s="34">
        <f>IF($U$135="zákl. prenesená",$N$135,0)</f>
        <v>0</v>
      </c>
      <c r="BH135" s="34">
        <f>IF($U$135="zníž. prenesená",$N$135,0)</f>
        <v>0</v>
      </c>
      <c r="BI135" s="34">
        <f>IF($U$135="nulová",$N$135,0)</f>
        <v>0</v>
      </c>
      <c r="BJ135" s="5" t="s">
        <v>41</v>
      </c>
      <c r="BK135" s="77">
        <f>ROUND($L$135*$K$135,3)</f>
        <v>0</v>
      </c>
      <c r="BL135" s="5" t="s">
        <v>89</v>
      </c>
      <c r="BM135" s="5" t="s">
        <v>670</v>
      </c>
    </row>
    <row r="136" spans="2:65" s="5" customFormat="1" ht="24" customHeight="1">
      <c r="B136" s="36"/>
      <c r="C136" s="96" t="s">
        <v>94</v>
      </c>
      <c r="D136" s="96" t="s">
        <v>84</v>
      </c>
      <c r="E136" s="97" t="s">
        <v>147</v>
      </c>
      <c r="F136" s="122" t="s">
        <v>148</v>
      </c>
      <c r="G136" s="112"/>
      <c r="H136" s="112"/>
      <c r="I136" s="112"/>
      <c r="J136" s="98" t="s">
        <v>88</v>
      </c>
      <c r="K136" s="82">
        <v>5</v>
      </c>
      <c r="L136" s="111">
        <v>0</v>
      </c>
      <c r="M136" s="112"/>
      <c r="N136" s="121">
        <f>ROUND($L$136*$K$136,3)</f>
        <v>0</v>
      </c>
      <c r="O136" s="112"/>
      <c r="P136" s="112"/>
      <c r="Q136" s="112"/>
      <c r="R136" s="37"/>
      <c r="T136" s="83"/>
      <c r="U136" s="18" t="s">
        <v>24</v>
      </c>
      <c r="W136" s="99">
        <f>$V$136*$K$136</f>
        <v>0</v>
      </c>
      <c r="X136" s="99">
        <v>0</v>
      </c>
      <c r="Y136" s="99">
        <f>$X$136*$K$136</f>
        <v>0</v>
      </c>
      <c r="Z136" s="99">
        <v>0</v>
      </c>
      <c r="AA136" s="100">
        <f>$Z$136*$K$136</f>
        <v>0</v>
      </c>
      <c r="AR136" s="5" t="s">
        <v>89</v>
      </c>
      <c r="AT136" s="5" t="s">
        <v>84</v>
      </c>
      <c r="AU136" s="5" t="s">
        <v>41</v>
      </c>
      <c r="AY136" s="5" t="s">
        <v>87</v>
      </c>
      <c r="BE136" s="34">
        <f>IF($U$136="základná",$N$136,0)</f>
        <v>0</v>
      </c>
      <c r="BF136" s="34">
        <f>IF($U$136="znížená",$N$136,0)</f>
        <v>0</v>
      </c>
      <c r="BG136" s="34">
        <f>IF($U$136="zákl. prenesená",$N$136,0)</f>
        <v>0</v>
      </c>
      <c r="BH136" s="34">
        <f>IF($U$136="zníž. prenesená",$N$136,0)</f>
        <v>0</v>
      </c>
      <c r="BI136" s="34">
        <f>IF($U$136="nulová",$N$136,0)</f>
        <v>0</v>
      </c>
      <c r="BJ136" s="5" t="s">
        <v>41</v>
      </c>
      <c r="BK136" s="77">
        <f>ROUND($L$136*$K$136,3)</f>
        <v>0</v>
      </c>
      <c r="BL136" s="5" t="s">
        <v>89</v>
      </c>
      <c r="BM136" s="5" t="s">
        <v>671</v>
      </c>
    </row>
    <row r="137" spans="2:65" s="5" customFormat="1" ht="24" customHeight="1">
      <c r="B137" s="36"/>
      <c r="C137" s="96" t="s">
        <v>95</v>
      </c>
      <c r="D137" s="96" t="s">
        <v>84</v>
      </c>
      <c r="E137" s="97" t="s">
        <v>150</v>
      </c>
      <c r="F137" s="122" t="s">
        <v>151</v>
      </c>
      <c r="G137" s="112"/>
      <c r="H137" s="112"/>
      <c r="I137" s="112"/>
      <c r="J137" s="98" t="s">
        <v>110</v>
      </c>
      <c r="K137" s="82">
        <v>200</v>
      </c>
      <c r="L137" s="111">
        <v>0</v>
      </c>
      <c r="M137" s="112"/>
      <c r="N137" s="121">
        <f>ROUND($L$137*$K$137,3)</f>
        <v>0</v>
      </c>
      <c r="O137" s="112"/>
      <c r="P137" s="112"/>
      <c r="Q137" s="112"/>
      <c r="R137" s="37"/>
      <c r="T137" s="83"/>
      <c r="U137" s="18" t="s">
        <v>24</v>
      </c>
      <c r="W137" s="99">
        <f>$V$137*$K$137</f>
        <v>0</v>
      </c>
      <c r="X137" s="99">
        <v>0.00794</v>
      </c>
      <c r="Y137" s="99">
        <f>$X$137*$K$137</f>
        <v>1.5879999999999999</v>
      </c>
      <c r="Z137" s="99">
        <v>0</v>
      </c>
      <c r="AA137" s="100">
        <f>$Z$137*$K$137</f>
        <v>0</v>
      </c>
      <c r="AR137" s="5" t="s">
        <v>89</v>
      </c>
      <c r="AT137" s="5" t="s">
        <v>84</v>
      </c>
      <c r="AU137" s="5" t="s">
        <v>41</v>
      </c>
      <c r="AY137" s="5" t="s">
        <v>87</v>
      </c>
      <c r="BE137" s="34">
        <f>IF($U$137="základná",$N$137,0)</f>
        <v>0</v>
      </c>
      <c r="BF137" s="34">
        <f>IF($U$137="znížená",$N$137,0)</f>
        <v>0</v>
      </c>
      <c r="BG137" s="34">
        <f>IF($U$137="zákl. prenesená",$N$137,0)</f>
        <v>0</v>
      </c>
      <c r="BH137" s="34">
        <f>IF($U$137="zníž. prenesená",$N$137,0)</f>
        <v>0</v>
      </c>
      <c r="BI137" s="34">
        <f>IF($U$137="nulová",$N$137,0)</f>
        <v>0</v>
      </c>
      <c r="BJ137" s="5" t="s">
        <v>41</v>
      </c>
      <c r="BK137" s="77">
        <f>ROUND($L$137*$K$137,3)</f>
        <v>0</v>
      </c>
      <c r="BL137" s="5" t="s">
        <v>89</v>
      </c>
      <c r="BM137" s="5" t="s">
        <v>672</v>
      </c>
    </row>
    <row r="138" spans="2:65" s="5" customFormat="1" ht="24" customHeight="1">
      <c r="B138" s="36"/>
      <c r="C138" s="96" t="s">
        <v>96</v>
      </c>
      <c r="D138" s="96" t="s">
        <v>84</v>
      </c>
      <c r="E138" s="97" t="s">
        <v>153</v>
      </c>
      <c r="F138" s="122" t="s">
        <v>154</v>
      </c>
      <c r="G138" s="112"/>
      <c r="H138" s="112"/>
      <c r="I138" s="112"/>
      <c r="J138" s="98" t="s">
        <v>155</v>
      </c>
      <c r="K138" s="82">
        <v>1120</v>
      </c>
      <c r="L138" s="111">
        <v>0</v>
      </c>
      <c r="M138" s="112"/>
      <c r="N138" s="121">
        <f>ROUND($L$138*$K$138,3)</f>
        <v>0</v>
      </c>
      <c r="O138" s="112"/>
      <c r="P138" s="112"/>
      <c r="Q138" s="112"/>
      <c r="R138" s="37"/>
      <c r="T138" s="83"/>
      <c r="U138" s="18" t="s">
        <v>24</v>
      </c>
      <c r="W138" s="99">
        <f>$V$138*$K$138</f>
        <v>0</v>
      </c>
      <c r="X138" s="99">
        <v>0.001356864</v>
      </c>
      <c r="Y138" s="99">
        <f>$X$138*$K$138</f>
        <v>1.5196876799999999</v>
      </c>
      <c r="Z138" s="99">
        <v>0</v>
      </c>
      <c r="AA138" s="100">
        <f>$Z$138*$K$138</f>
        <v>0</v>
      </c>
      <c r="AR138" s="5" t="s">
        <v>89</v>
      </c>
      <c r="AT138" s="5" t="s">
        <v>84</v>
      </c>
      <c r="AU138" s="5" t="s">
        <v>41</v>
      </c>
      <c r="AY138" s="5" t="s">
        <v>87</v>
      </c>
      <c r="BE138" s="34">
        <f>IF($U$138="základná",$N$138,0)</f>
        <v>0</v>
      </c>
      <c r="BF138" s="34">
        <f>IF($U$138="znížená",$N$138,0)</f>
        <v>0</v>
      </c>
      <c r="BG138" s="34">
        <f>IF($U$138="zákl. prenesená",$N$138,0)</f>
        <v>0</v>
      </c>
      <c r="BH138" s="34">
        <f>IF($U$138="zníž. prenesená",$N$138,0)</f>
        <v>0</v>
      </c>
      <c r="BI138" s="34">
        <f>IF($U$138="nulová",$N$138,0)</f>
        <v>0</v>
      </c>
      <c r="BJ138" s="5" t="s">
        <v>41</v>
      </c>
      <c r="BK138" s="77">
        <f>ROUND($L$138*$K$138,3)</f>
        <v>0</v>
      </c>
      <c r="BL138" s="5" t="s">
        <v>89</v>
      </c>
      <c r="BM138" s="5" t="s">
        <v>673</v>
      </c>
    </row>
    <row r="139" spans="2:65" s="5" customFormat="1" ht="24" customHeight="1">
      <c r="B139" s="36"/>
      <c r="C139" s="96" t="s">
        <v>99</v>
      </c>
      <c r="D139" s="96" t="s">
        <v>84</v>
      </c>
      <c r="E139" s="97" t="s">
        <v>157</v>
      </c>
      <c r="F139" s="122" t="s">
        <v>158</v>
      </c>
      <c r="G139" s="112"/>
      <c r="H139" s="112"/>
      <c r="I139" s="112"/>
      <c r="J139" s="98" t="s">
        <v>159</v>
      </c>
      <c r="K139" s="82">
        <v>140</v>
      </c>
      <c r="L139" s="111">
        <v>0</v>
      </c>
      <c r="M139" s="112"/>
      <c r="N139" s="121">
        <f>ROUND($L$139*$K$139,3)</f>
        <v>0</v>
      </c>
      <c r="O139" s="112"/>
      <c r="P139" s="112"/>
      <c r="Q139" s="112"/>
      <c r="R139" s="37"/>
      <c r="T139" s="83"/>
      <c r="U139" s="18" t="s">
        <v>24</v>
      </c>
      <c r="W139" s="99">
        <f>$V$139*$K$139</f>
        <v>0</v>
      </c>
      <c r="X139" s="99">
        <v>0</v>
      </c>
      <c r="Y139" s="99">
        <f>$X$139*$K$139</f>
        <v>0</v>
      </c>
      <c r="Z139" s="99">
        <v>0</v>
      </c>
      <c r="AA139" s="100">
        <f>$Z$139*$K$139</f>
        <v>0</v>
      </c>
      <c r="AR139" s="5" t="s">
        <v>89</v>
      </c>
      <c r="AT139" s="5" t="s">
        <v>84</v>
      </c>
      <c r="AU139" s="5" t="s">
        <v>41</v>
      </c>
      <c r="AY139" s="5" t="s">
        <v>87</v>
      </c>
      <c r="BE139" s="34">
        <f>IF($U$139="základná",$N$139,0)</f>
        <v>0</v>
      </c>
      <c r="BF139" s="34">
        <f>IF($U$139="znížená",$N$139,0)</f>
        <v>0</v>
      </c>
      <c r="BG139" s="34">
        <f>IF($U$139="zákl. prenesená",$N$139,0)</f>
        <v>0</v>
      </c>
      <c r="BH139" s="34">
        <f>IF($U$139="zníž. prenesená",$N$139,0)</f>
        <v>0</v>
      </c>
      <c r="BI139" s="34">
        <f>IF($U$139="nulová",$N$139,0)</f>
        <v>0</v>
      </c>
      <c r="BJ139" s="5" t="s">
        <v>41</v>
      </c>
      <c r="BK139" s="77">
        <f>ROUND($L$139*$K$139,3)</f>
        <v>0</v>
      </c>
      <c r="BL139" s="5" t="s">
        <v>89</v>
      </c>
      <c r="BM139" s="5" t="s">
        <v>674</v>
      </c>
    </row>
    <row r="140" spans="2:65" s="5" customFormat="1" ht="13.5" customHeight="1">
      <c r="B140" s="36"/>
      <c r="C140" s="96" t="s">
        <v>101</v>
      </c>
      <c r="D140" s="96" t="s">
        <v>84</v>
      </c>
      <c r="E140" s="97" t="s">
        <v>161</v>
      </c>
      <c r="F140" s="122" t="s">
        <v>162</v>
      </c>
      <c r="G140" s="112"/>
      <c r="H140" s="112"/>
      <c r="I140" s="112"/>
      <c r="J140" s="98" t="s">
        <v>110</v>
      </c>
      <c r="K140" s="82">
        <v>60</v>
      </c>
      <c r="L140" s="111">
        <v>0</v>
      </c>
      <c r="M140" s="112"/>
      <c r="N140" s="121">
        <f>ROUND($L$140*$K$140,3)</f>
        <v>0</v>
      </c>
      <c r="O140" s="112"/>
      <c r="P140" s="112"/>
      <c r="Q140" s="112"/>
      <c r="R140" s="37"/>
      <c r="T140" s="83"/>
      <c r="U140" s="18" t="s">
        <v>24</v>
      </c>
      <c r="W140" s="99">
        <f>$V$140*$K$140</f>
        <v>0</v>
      </c>
      <c r="X140" s="99">
        <v>0.01071</v>
      </c>
      <c r="Y140" s="99">
        <f>$X$140*$K$140</f>
        <v>0.6426000000000001</v>
      </c>
      <c r="Z140" s="99">
        <v>0</v>
      </c>
      <c r="AA140" s="100">
        <f>$Z$140*$K$140</f>
        <v>0</v>
      </c>
      <c r="AR140" s="5" t="s">
        <v>89</v>
      </c>
      <c r="AT140" s="5" t="s">
        <v>84</v>
      </c>
      <c r="AU140" s="5" t="s">
        <v>41</v>
      </c>
      <c r="AY140" s="5" t="s">
        <v>87</v>
      </c>
      <c r="BE140" s="34">
        <f>IF($U$140="základná",$N$140,0)</f>
        <v>0</v>
      </c>
      <c r="BF140" s="34">
        <f>IF($U$140="znížená",$N$140,0)</f>
        <v>0</v>
      </c>
      <c r="BG140" s="34">
        <f>IF($U$140="zákl. prenesená",$N$140,0)</f>
        <v>0</v>
      </c>
      <c r="BH140" s="34">
        <f>IF($U$140="zníž. prenesená",$N$140,0)</f>
        <v>0</v>
      </c>
      <c r="BI140" s="34">
        <f>IF($U$140="nulová",$N$140,0)</f>
        <v>0</v>
      </c>
      <c r="BJ140" s="5" t="s">
        <v>41</v>
      </c>
      <c r="BK140" s="77">
        <f>ROUND($L$140*$K$140,3)</f>
        <v>0</v>
      </c>
      <c r="BL140" s="5" t="s">
        <v>89</v>
      </c>
      <c r="BM140" s="5" t="s">
        <v>675</v>
      </c>
    </row>
    <row r="141" spans="2:65" s="5" customFormat="1" ht="24" customHeight="1">
      <c r="B141" s="36"/>
      <c r="C141" s="96" t="s">
        <v>102</v>
      </c>
      <c r="D141" s="96" t="s">
        <v>84</v>
      </c>
      <c r="E141" s="97" t="s">
        <v>164</v>
      </c>
      <c r="F141" s="122" t="s">
        <v>165</v>
      </c>
      <c r="G141" s="112"/>
      <c r="H141" s="112"/>
      <c r="I141" s="112"/>
      <c r="J141" s="98" t="s">
        <v>110</v>
      </c>
      <c r="K141" s="82">
        <v>25</v>
      </c>
      <c r="L141" s="111">
        <v>0</v>
      </c>
      <c r="M141" s="112"/>
      <c r="N141" s="121">
        <f>ROUND($L$141*$K$141,3)</f>
        <v>0</v>
      </c>
      <c r="O141" s="112"/>
      <c r="P141" s="112"/>
      <c r="Q141" s="112"/>
      <c r="R141" s="37"/>
      <c r="T141" s="83"/>
      <c r="U141" s="18" t="s">
        <v>24</v>
      </c>
      <c r="W141" s="99">
        <f>$V$141*$K$141</f>
        <v>0</v>
      </c>
      <c r="X141" s="99">
        <v>0.01271</v>
      </c>
      <c r="Y141" s="99">
        <f>$X$141*$K$141</f>
        <v>0.31775000000000003</v>
      </c>
      <c r="Z141" s="99">
        <v>0</v>
      </c>
      <c r="AA141" s="100">
        <f>$Z$141*$K$141</f>
        <v>0</v>
      </c>
      <c r="AR141" s="5" t="s">
        <v>89</v>
      </c>
      <c r="AT141" s="5" t="s">
        <v>84</v>
      </c>
      <c r="AU141" s="5" t="s">
        <v>41</v>
      </c>
      <c r="AY141" s="5" t="s">
        <v>87</v>
      </c>
      <c r="BE141" s="34">
        <f>IF($U$141="základná",$N$141,0)</f>
        <v>0</v>
      </c>
      <c r="BF141" s="34">
        <f>IF($U$141="znížená",$N$141,0)</f>
        <v>0</v>
      </c>
      <c r="BG141" s="34">
        <f>IF($U$141="zákl. prenesená",$N$141,0)</f>
        <v>0</v>
      </c>
      <c r="BH141" s="34">
        <f>IF($U$141="zníž. prenesená",$N$141,0)</f>
        <v>0</v>
      </c>
      <c r="BI141" s="34">
        <f>IF($U$141="nulová",$N$141,0)</f>
        <v>0</v>
      </c>
      <c r="BJ141" s="5" t="s">
        <v>41</v>
      </c>
      <c r="BK141" s="77">
        <f>ROUND($L$141*$K$141,3)</f>
        <v>0</v>
      </c>
      <c r="BL141" s="5" t="s">
        <v>89</v>
      </c>
      <c r="BM141" s="5" t="s">
        <v>676</v>
      </c>
    </row>
    <row r="142" spans="2:65" s="5" customFormat="1" ht="24" customHeight="1">
      <c r="B142" s="36"/>
      <c r="C142" s="96" t="s">
        <v>104</v>
      </c>
      <c r="D142" s="96" t="s">
        <v>84</v>
      </c>
      <c r="E142" s="97" t="s">
        <v>167</v>
      </c>
      <c r="F142" s="122" t="s">
        <v>168</v>
      </c>
      <c r="G142" s="112"/>
      <c r="H142" s="112"/>
      <c r="I142" s="112"/>
      <c r="J142" s="98" t="s">
        <v>110</v>
      </c>
      <c r="K142" s="82">
        <v>15</v>
      </c>
      <c r="L142" s="111">
        <v>0</v>
      </c>
      <c r="M142" s="112"/>
      <c r="N142" s="121">
        <f>ROUND($L$142*$K$142,3)</f>
        <v>0</v>
      </c>
      <c r="O142" s="112"/>
      <c r="P142" s="112"/>
      <c r="Q142" s="112"/>
      <c r="R142" s="37"/>
      <c r="T142" s="83"/>
      <c r="U142" s="18" t="s">
        <v>24</v>
      </c>
      <c r="W142" s="99">
        <f>$V$142*$K$142</f>
        <v>0</v>
      </c>
      <c r="X142" s="99">
        <v>0.05954</v>
      </c>
      <c r="Y142" s="99">
        <f>$X$142*$K$142</f>
        <v>0.8931</v>
      </c>
      <c r="Z142" s="99">
        <v>0</v>
      </c>
      <c r="AA142" s="100">
        <f>$Z$142*$K$142</f>
        <v>0</v>
      </c>
      <c r="AR142" s="5" t="s">
        <v>89</v>
      </c>
      <c r="AT142" s="5" t="s">
        <v>84</v>
      </c>
      <c r="AU142" s="5" t="s">
        <v>41</v>
      </c>
      <c r="AY142" s="5" t="s">
        <v>87</v>
      </c>
      <c r="BE142" s="34">
        <f>IF($U$142="základná",$N$142,0)</f>
        <v>0</v>
      </c>
      <c r="BF142" s="34">
        <f>IF($U$142="znížená",$N$142,0)</f>
        <v>0</v>
      </c>
      <c r="BG142" s="34">
        <f>IF($U$142="zákl. prenesená",$N$142,0)</f>
        <v>0</v>
      </c>
      <c r="BH142" s="34">
        <f>IF($U$142="zníž. prenesená",$N$142,0)</f>
        <v>0</v>
      </c>
      <c r="BI142" s="34">
        <f>IF($U$142="nulová",$N$142,0)</f>
        <v>0</v>
      </c>
      <c r="BJ142" s="5" t="s">
        <v>41</v>
      </c>
      <c r="BK142" s="77">
        <f>ROUND($L$142*$K$142,3)</f>
        <v>0</v>
      </c>
      <c r="BL142" s="5" t="s">
        <v>89</v>
      </c>
      <c r="BM142" s="5" t="s">
        <v>677</v>
      </c>
    </row>
    <row r="143" spans="2:65" s="5" customFormat="1" ht="24" customHeight="1">
      <c r="B143" s="36"/>
      <c r="C143" s="96" t="s">
        <v>105</v>
      </c>
      <c r="D143" s="96" t="s">
        <v>84</v>
      </c>
      <c r="E143" s="97" t="s">
        <v>170</v>
      </c>
      <c r="F143" s="122" t="s">
        <v>171</v>
      </c>
      <c r="G143" s="112"/>
      <c r="H143" s="112"/>
      <c r="I143" s="112"/>
      <c r="J143" s="98" t="s">
        <v>110</v>
      </c>
      <c r="K143" s="82">
        <v>150</v>
      </c>
      <c r="L143" s="111">
        <v>0</v>
      </c>
      <c r="M143" s="112"/>
      <c r="N143" s="121">
        <f>ROUND($L$143*$K$143,3)</f>
        <v>0</v>
      </c>
      <c r="O143" s="112"/>
      <c r="P143" s="112"/>
      <c r="Q143" s="112"/>
      <c r="R143" s="37"/>
      <c r="T143" s="83"/>
      <c r="U143" s="18" t="s">
        <v>24</v>
      </c>
      <c r="W143" s="99">
        <f>$V$143*$K$143</f>
        <v>0</v>
      </c>
      <c r="X143" s="99">
        <v>0.0039</v>
      </c>
      <c r="Y143" s="99">
        <f>$X$143*$K$143</f>
        <v>0.585</v>
      </c>
      <c r="Z143" s="99">
        <v>0</v>
      </c>
      <c r="AA143" s="100">
        <f>$Z$143*$K$143</f>
        <v>0</v>
      </c>
      <c r="AR143" s="5" t="s">
        <v>89</v>
      </c>
      <c r="AT143" s="5" t="s">
        <v>84</v>
      </c>
      <c r="AU143" s="5" t="s">
        <v>41</v>
      </c>
      <c r="AY143" s="5" t="s">
        <v>87</v>
      </c>
      <c r="BE143" s="34">
        <f>IF($U$143="základná",$N$143,0)</f>
        <v>0</v>
      </c>
      <c r="BF143" s="34">
        <f>IF($U$143="znížená",$N$143,0)</f>
        <v>0</v>
      </c>
      <c r="BG143" s="34">
        <f>IF($U$143="zákl. prenesená",$N$143,0)</f>
        <v>0</v>
      </c>
      <c r="BH143" s="34">
        <f>IF($U$143="zníž. prenesená",$N$143,0)</f>
        <v>0</v>
      </c>
      <c r="BI143" s="34">
        <f>IF($U$143="nulová",$N$143,0)</f>
        <v>0</v>
      </c>
      <c r="BJ143" s="5" t="s">
        <v>41</v>
      </c>
      <c r="BK143" s="77">
        <f>ROUND($L$143*$K$143,3)</f>
        <v>0</v>
      </c>
      <c r="BL143" s="5" t="s">
        <v>89</v>
      </c>
      <c r="BM143" s="5" t="s">
        <v>678</v>
      </c>
    </row>
    <row r="144" spans="2:65" s="5" customFormat="1" ht="24" customHeight="1">
      <c r="B144" s="36"/>
      <c r="C144" s="96" t="s">
        <v>114</v>
      </c>
      <c r="D144" s="96" t="s">
        <v>84</v>
      </c>
      <c r="E144" s="97" t="s">
        <v>173</v>
      </c>
      <c r="F144" s="122" t="s">
        <v>174</v>
      </c>
      <c r="G144" s="112"/>
      <c r="H144" s="112"/>
      <c r="I144" s="112"/>
      <c r="J144" s="98" t="s">
        <v>88</v>
      </c>
      <c r="K144" s="82">
        <v>281.743</v>
      </c>
      <c r="L144" s="111">
        <v>0</v>
      </c>
      <c r="M144" s="112"/>
      <c r="N144" s="121">
        <f>ROUND($L$144*$K$144,3)</f>
        <v>0</v>
      </c>
      <c r="O144" s="112"/>
      <c r="P144" s="112"/>
      <c r="Q144" s="112"/>
      <c r="R144" s="37"/>
      <c r="T144" s="83"/>
      <c r="U144" s="18" t="s">
        <v>24</v>
      </c>
      <c r="W144" s="99">
        <f>$V$144*$K$144</f>
        <v>0</v>
      </c>
      <c r="X144" s="99">
        <v>0</v>
      </c>
      <c r="Y144" s="99">
        <f>$X$144*$K$144</f>
        <v>0</v>
      </c>
      <c r="Z144" s="99">
        <v>0</v>
      </c>
      <c r="AA144" s="100">
        <f>$Z$144*$K$144</f>
        <v>0</v>
      </c>
      <c r="AR144" s="5" t="s">
        <v>89</v>
      </c>
      <c r="AT144" s="5" t="s">
        <v>84</v>
      </c>
      <c r="AU144" s="5" t="s">
        <v>41</v>
      </c>
      <c r="AY144" s="5" t="s">
        <v>87</v>
      </c>
      <c r="BE144" s="34">
        <f>IF($U$144="základná",$N$144,0)</f>
        <v>0</v>
      </c>
      <c r="BF144" s="34">
        <f>IF($U$144="znížená",$N$144,0)</f>
        <v>0</v>
      </c>
      <c r="BG144" s="34">
        <f>IF($U$144="zákl. prenesená",$N$144,0)</f>
        <v>0</v>
      </c>
      <c r="BH144" s="34">
        <f>IF($U$144="zníž. prenesená",$N$144,0)</f>
        <v>0</v>
      </c>
      <c r="BI144" s="34">
        <f>IF($U$144="nulová",$N$144,0)</f>
        <v>0</v>
      </c>
      <c r="BJ144" s="5" t="s">
        <v>41</v>
      </c>
      <c r="BK144" s="77">
        <f>ROUND($L$144*$K$144,3)</f>
        <v>0</v>
      </c>
      <c r="BL144" s="5" t="s">
        <v>89</v>
      </c>
      <c r="BM144" s="5" t="s">
        <v>679</v>
      </c>
    </row>
    <row r="145" spans="2:65" s="5" customFormat="1" ht="24" customHeight="1">
      <c r="B145" s="36"/>
      <c r="C145" s="96" t="s">
        <v>115</v>
      </c>
      <c r="D145" s="96" t="s">
        <v>84</v>
      </c>
      <c r="E145" s="97" t="s">
        <v>176</v>
      </c>
      <c r="F145" s="122" t="s">
        <v>177</v>
      </c>
      <c r="G145" s="112"/>
      <c r="H145" s="112"/>
      <c r="I145" s="112"/>
      <c r="J145" s="98" t="s">
        <v>88</v>
      </c>
      <c r="K145" s="82">
        <v>25.5</v>
      </c>
      <c r="L145" s="111">
        <v>0</v>
      </c>
      <c r="M145" s="112"/>
      <c r="N145" s="121">
        <f>ROUND($L$145*$K$145,3)</f>
        <v>0</v>
      </c>
      <c r="O145" s="112"/>
      <c r="P145" s="112"/>
      <c r="Q145" s="112"/>
      <c r="R145" s="37"/>
      <c r="T145" s="83"/>
      <c r="U145" s="18" t="s">
        <v>24</v>
      </c>
      <c r="W145" s="99">
        <f>$V$145*$K$145</f>
        <v>0</v>
      </c>
      <c r="X145" s="99">
        <v>0</v>
      </c>
      <c r="Y145" s="99">
        <f>$X$145*$K$145</f>
        <v>0</v>
      </c>
      <c r="Z145" s="99">
        <v>0</v>
      </c>
      <c r="AA145" s="100">
        <f>$Z$145*$K$145</f>
        <v>0</v>
      </c>
      <c r="AR145" s="5" t="s">
        <v>89</v>
      </c>
      <c r="AT145" s="5" t="s">
        <v>84</v>
      </c>
      <c r="AU145" s="5" t="s">
        <v>41</v>
      </c>
      <c r="AY145" s="5" t="s">
        <v>87</v>
      </c>
      <c r="BE145" s="34">
        <f>IF($U$145="základná",$N$145,0)</f>
        <v>0</v>
      </c>
      <c r="BF145" s="34">
        <f>IF($U$145="znížená",$N$145,0)</f>
        <v>0</v>
      </c>
      <c r="BG145" s="34">
        <f>IF($U$145="zákl. prenesená",$N$145,0)</f>
        <v>0</v>
      </c>
      <c r="BH145" s="34">
        <f>IF($U$145="zníž. prenesená",$N$145,0)</f>
        <v>0</v>
      </c>
      <c r="BI145" s="34">
        <f>IF($U$145="nulová",$N$145,0)</f>
        <v>0</v>
      </c>
      <c r="BJ145" s="5" t="s">
        <v>41</v>
      </c>
      <c r="BK145" s="77">
        <f>ROUND($L$145*$K$145,3)</f>
        <v>0</v>
      </c>
      <c r="BL145" s="5" t="s">
        <v>89</v>
      </c>
      <c r="BM145" s="5" t="s">
        <v>680</v>
      </c>
    </row>
    <row r="146" spans="2:65" s="5" customFormat="1" ht="24" customHeight="1">
      <c r="B146" s="36"/>
      <c r="C146" s="96" t="s">
        <v>116</v>
      </c>
      <c r="D146" s="96" t="s">
        <v>84</v>
      </c>
      <c r="E146" s="97" t="s">
        <v>179</v>
      </c>
      <c r="F146" s="122" t="s">
        <v>180</v>
      </c>
      <c r="G146" s="112"/>
      <c r="H146" s="112"/>
      <c r="I146" s="112"/>
      <c r="J146" s="98" t="s">
        <v>88</v>
      </c>
      <c r="K146" s="82">
        <v>1233</v>
      </c>
      <c r="L146" s="111">
        <v>0</v>
      </c>
      <c r="M146" s="112"/>
      <c r="N146" s="121">
        <f>ROUND($L$146*$K$146,3)</f>
        <v>0</v>
      </c>
      <c r="O146" s="112"/>
      <c r="P146" s="112"/>
      <c r="Q146" s="112"/>
      <c r="R146" s="37"/>
      <c r="T146" s="83"/>
      <c r="U146" s="18" t="s">
        <v>24</v>
      </c>
      <c r="W146" s="99">
        <f>$V$146*$K$146</f>
        <v>0</v>
      </c>
      <c r="X146" s="99">
        <v>0</v>
      </c>
      <c r="Y146" s="99">
        <f>$X$146*$K$146</f>
        <v>0</v>
      </c>
      <c r="Z146" s="99">
        <v>0</v>
      </c>
      <c r="AA146" s="100">
        <f>$Z$146*$K$146</f>
        <v>0</v>
      </c>
      <c r="AR146" s="5" t="s">
        <v>89</v>
      </c>
      <c r="AT146" s="5" t="s">
        <v>84</v>
      </c>
      <c r="AU146" s="5" t="s">
        <v>41</v>
      </c>
      <c r="AY146" s="5" t="s">
        <v>87</v>
      </c>
      <c r="BE146" s="34">
        <f>IF($U$146="základná",$N$146,0)</f>
        <v>0</v>
      </c>
      <c r="BF146" s="34">
        <f>IF($U$146="znížená",$N$146,0)</f>
        <v>0</v>
      </c>
      <c r="BG146" s="34">
        <f>IF($U$146="zákl. prenesená",$N$146,0)</f>
        <v>0</v>
      </c>
      <c r="BH146" s="34">
        <f>IF($U$146="zníž. prenesená",$N$146,0)</f>
        <v>0</v>
      </c>
      <c r="BI146" s="34">
        <f>IF($U$146="nulová",$N$146,0)</f>
        <v>0</v>
      </c>
      <c r="BJ146" s="5" t="s">
        <v>41</v>
      </c>
      <c r="BK146" s="77">
        <f>ROUND($L$146*$K$146,3)</f>
        <v>0</v>
      </c>
      <c r="BL146" s="5" t="s">
        <v>89</v>
      </c>
      <c r="BM146" s="5" t="s">
        <v>681</v>
      </c>
    </row>
    <row r="147" spans="2:65" s="5" customFormat="1" ht="13.5" customHeight="1">
      <c r="B147" s="36"/>
      <c r="C147" s="96" t="s">
        <v>117</v>
      </c>
      <c r="D147" s="96" t="s">
        <v>84</v>
      </c>
      <c r="E147" s="97" t="s">
        <v>182</v>
      </c>
      <c r="F147" s="122" t="s">
        <v>183</v>
      </c>
      <c r="G147" s="112"/>
      <c r="H147" s="112"/>
      <c r="I147" s="112"/>
      <c r="J147" s="98" t="s">
        <v>88</v>
      </c>
      <c r="K147" s="82">
        <v>536.063</v>
      </c>
      <c r="L147" s="111">
        <v>0</v>
      </c>
      <c r="M147" s="112"/>
      <c r="N147" s="121">
        <f>ROUND($L$147*$K$147,3)</f>
        <v>0</v>
      </c>
      <c r="O147" s="112"/>
      <c r="P147" s="112"/>
      <c r="Q147" s="112"/>
      <c r="R147" s="37"/>
      <c r="T147" s="83"/>
      <c r="U147" s="18" t="s">
        <v>24</v>
      </c>
      <c r="W147" s="99">
        <f>$V$147*$K$147</f>
        <v>0</v>
      </c>
      <c r="X147" s="99">
        <v>0</v>
      </c>
      <c r="Y147" s="99">
        <f>$X$147*$K$147</f>
        <v>0</v>
      </c>
      <c r="Z147" s="99">
        <v>0</v>
      </c>
      <c r="AA147" s="100">
        <f>$Z$147*$K$147</f>
        <v>0</v>
      </c>
      <c r="AR147" s="5" t="s">
        <v>89</v>
      </c>
      <c r="AT147" s="5" t="s">
        <v>84</v>
      </c>
      <c r="AU147" s="5" t="s">
        <v>41</v>
      </c>
      <c r="AY147" s="5" t="s">
        <v>87</v>
      </c>
      <c r="BE147" s="34">
        <f>IF($U$147="základná",$N$147,0)</f>
        <v>0</v>
      </c>
      <c r="BF147" s="34">
        <f>IF($U$147="znížená",$N$147,0)</f>
        <v>0</v>
      </c>
      <c r="BG147" s="34">
        <f>IF($U$147="zákl. prenesená",$N$147,0)</f>
        <v>0</v>
      </c>
      <c r="BH147" s="34">
        <f>IF($U$147="zníž. prenesená",$N$147,0)</f>
        <v>0</v>
      </c>
      <c r="BI147" s="34">
        <f>IF($U$147="nulová",$N$147,0)</f>
        <v>0</v>
      </c>
      <c r="BJ147" s="5" t="s">
        <v>41</v>
      </c>
      <c r="BK147" s="77">
        <f>ROUND($L$147*$K$147,3)</f>
        <v>0</v>
      </c>
      <c r="BL147" s="5" t="s">
        <v>89</v>
      </c>
      <c r="BM147" s="5" t="s">
        <v>682</v>
      </c>
    </row>
    <row r="148" spans="2:65" s="5" customFormat="1" ht="24" customHeight="1">
      <c r="B148" s="36"/>
      <c r="C148" s="96" t="s">
        <v>4</v>
      </c>
      <c r="D148" s="96" t="s">
        <v>84</v>
      </c>
      <c r="E148" s="97" t="s">
        <v>185</v>
      </c>
      <c r="F148" s="122" t="s">
        <v>186</v>
      </c>
      <c r="G148" s="112"/>
      <c r="H148" s="112"/>
      <c r="I148" s="112"/>
      <c r="J148" s="98" t="s">
        <v>88</v>
      </c>
      <c r="K148" s="82">
        <v>65</v>
      </c>
      <c r="L148" s="111">
        <v>0</v>
      </c>
      <c r="M148" s="112"/>
      <c r="N148" s="121">
        <f>ROUND($L$148*$K$148,3)</f>
        <v>0</v>
      </c>
      <c r="O148" s="112"/>
      <c r="P148" s="112"/>
      <c r="Q148" s="112"/>
      <c r="R148" s="37"/>
      <c r="T148" s="83"/>
      <c r="U148" s="18" t="s">
        <v>24</v>
      </c>
      <c r="W148" s="99">
        <f>$V$148*$K$148</f>
        <v>0</v>
      </c>
      <c r="X148" s="99">
        <v>0</v>
      </c>
      <c r="Y148" s="99">
        <f>$X$148*$K$148</f>
        <v>0</v>
      </c>
      <c r="Z148" s="99">
        <v>0</v>
      </c>
      <c r="AA148" s="100">
        <f>$Z$148*$K$148</f>
        <v>0</v>
      </c>
      <c r="AR148" s="5" t="s">
        <v>89</v>
      </c>
      <c r="AT148" s="5" t="s">
        <v>84</v>
      </c>
      <c r="AU148" s="5" t="s">
        <v>41</v>
      </c>
      <c r="AY148" s="5" t="s">
        <v>87</v>
      </c>
      <c r="BE148" s="34">
        <f>IF($U$148="základná",$N$148,0)</f>
        <v>0</v>
      </c>
      <c r="BF148" s="34">
        <f>IF($U$148="znížená",$N$148,0)</f>
        <v>0</v>
      </c>
      <c r="BG148" s="34">
        <f>IF($U$148="zákl. prenesená",$N$148,0)</f>
        <v>0</v>
      </c>
      <c r="BH148" s="34">
        <f>IF($U$148="zníž. prenesená",$N$148,0)</f>
        <v>0</v>
      </c>
      <c r="BI148" s="34">
        <f>IF($U$148="nulová",$N$148,0)</f>
        <v>0</v>
      </c>
      <c r="BJ148" s="5" t="s">
        <v>41</v>
      </c>
      <c r="BK148" s="77">
        <f>ROUND($L$148*$K$148,3)</f>
        <v>0</v>
      </c>
      <c r="BL148" s="5" t="s">
        <v>89</v>
      </c>
      <c r="BM148" s="5" t="s">
        <v>683</v>
      </c>
    </row>
    <row r="149" spans="2:65" s="5" customFormat="1" ht="13.5" customHeight="1">
      <c r="B149" s="36"/>
      <c r="C149" s="96" t="s">
        <v>118</v>
      </c>
      <c r="D149" s="96" t="s">
        <v>84</v>
      </c>
      <c r="E149" s="97" t="s">
        <v>188</v>
      </c>
      <c r="F149" s="122" t="s">
        <v>189</v>
      </c>
      <c r="G149" s="112"/>
      <c r="H149" s="112"/>
      <c r="I149" s="112"/>
      <c r="J149" s="98" t="s">
        <v>88</v>
      </c>
      <c r="K149" s="82">
        <v>0</v>
      </c>
      <c r="L149" s="111">
        <v>0</v>
      </c>
      <c r="M149" s="112"/>
      <c r="N149" s="121">
        <f>ROUND($L$149*$K$149,3)</f>
        <v>0</v>
      </c>
      <c r="O149" s="112"/>
      <c r="P149" s="112"/>
      <c r="Q149" s="112"/>
      <c r="R149" s="37"/>
      <c r="T149" s="83"/>
      <c r="U149" s="18" t="s">
        <v>24</v>
      </c>
      <c r="W149" s="99">
        <f>$V$149*$K$149</f>
        <v>0</v>
      </c>
      <c r="X149" s="99">
        <v>0</v>
      </c>
      <c r="Y149" s="99">
        <f>$X$149*$K$149</f>
        <v>0</v>
      </c>
      <c r="Z149" s="99">
        <v>0</v>
      </c>
      <c r="AA149" s="100">
        <f>$Z$149*$K$149</f>
        <v>0</v>
      </c>
      <c r="AR149" s="5" t="s">
        <v>89</v>
      </c>
      <c r="AT149" s="5" t="s">
        <v>84</v>
      </c>
      <c r="AU149" s="5" t="s">
        <v>41</v>
      </c>
      <c r="AY149" s="5" t="s">
        <v>87</v>
      </c>
      <c r="BE149" s="34">
        <f>IF($U$149="základná",$N$149,0)</f>
        <v>0</v>
      </c>
      <c r="BF149" s="34">
        <f>IF($U$149="znížená",$N$149,0)</f>
        <v>0</v>
      </c>
      <c r="BG149" s="34">
        <f>IF($U$149="zákl. prenesená",$N$149,0)</f>
        <v>0</v>
      </c>
      <c r="BH149" s="34">
        <f>IF($U$149="zníž. prenesená",$N$149,0)</f>
        <v>0</v>
      </c>
      <c r="BI149" s="34">
        <f>IF($U$149="nulová",$N$149,0)</f>
        <v>0</v>
      </c>
      <c r="BJ149" s="5" t="s">
        <v>41</v>
      </c>
      <c r="BK149" s="77">
        <f>ROUND($L$149*$K$149,3)</f>
        <v>0</v>
      </c>
      <c r="BL149" s="5" t="s">
        <v>89</v>
      </c>
      <c r="BM149" s="5" t="s">
        <v>684</v>
      </c>
    </row>
    <row r="150" spans="2:65" s="5" customFormat="1" ht="24" customHeight="1">
      <c r="B150" s="36"/>
      <c r="C150" s="96" t="s">
        <v>191</v>
      </c>
      <c r="D150" s="96" t="s">
        <v>84</v>
      </c>
      <c r="E150" s="97" t="s">
        <v>192</v>
      </c>
      <c r="F150" s="122" t="s">
        <v>193</v>
      </c>
      <c r="G150" s="112"/>
      <c r="H150" s="112"/>
      <c r="I150" s="112"/>
      <c r="J150" s="98" t="s">
        <v>88</v>
      </c>
      <c r="K150" s="82">
        <v>4944.099</v>
      </c>
      <c r="L150" s="111">
        <v>0</v>
      </c>
      <c r="M150" s="112"/>
      <c r="N150" s="121">
        <f>ROUND($L$150*$K$150,3)</f>
        <v>0</v>
      </c>
      <c r="O150" s="112"/>
      <c r="P150" s="112"/>
      <c r="Q150" s="112"/>
      <c r="R150" s="37"/>
      <c r="T150" s="83"/>
      <c r="U150" s="18" t="s">
        <v>24</v>
      </c>
      <c r="W150" s="99">
        <f>$V$150*$K$150</f>
        <v>0</v>
      </c>
      <c r="X150" s="99">
        <v>0</v>
      </c>
      <c r="Y150" s="99">
        <f>$X$150*$K$150</f>
        <v>0</v>
      </c>
      <c r="Z150" s="99">
        <v>0</v>
      </c>
      <c r="AA150" s="100">
        <f>$Z$150*$K$150</f>
        <v>0</v>
      </c>
      <c r="AR150" s="5" t="s">
        <v>89</v>
      </c>
      <c r="AT150" s="5" t="s">
        <v>84</v>
      </c>
      <c r="AU150" s="5" t="s">
        <v>41</v>
      </c>
      <c r="AY150" s="5" t="s">
        <v>87</v>
      </c>
      <c r="BE150" s="34">
        <f>IF($U$150="základná",$N$150,0)</f>
        <v>0</v>
      </c>
      <c r="BF150" s="34">
        <f>IF($U$150="znížená",$N$150,0)</f>
        <v>0</v>
      </c>
      <c r="BG150" s="34">
        <f>IF($U$150="zákl. prenesená",$N$150,0)</f>
        <v>0</v>
      </c>
      <c r="BH150" s="34">
        <f>IF($U$150="zníž. prenesená",$N$150,0)</f>
        <v>0</v>
      </c>
      <c r="BI150" s="34">
        <f>IF($U$150="nulová",$N$150,0)</f>
        <v>0</v>
      </c>
      <c r="BJ150" s="5" t="s">
        <v>41</v>
      </c>
      <c r="BK150" s="77">
        <f>ROUND($L$150*$K$150,3)</f>
        <v>0</v>
      </c>
      <c r="BL150" s="5" t="s">
        <v>89</v>
      </c>
      <c r="BM150" s="5" t="s">
        <v>685</v>
      </c>
    </row>
    <row r="151" spans="2:65" s="5" customFormat="1" ht="13.5" customHeight="1">
      <c r="B151" s="36"/>
      <c r="C151" s="96" t="s">
        <v>195</v>
      </c>
      <c r="D151" s="96" t="s">
        <v>84</v>
      </c>
      <c r="E151" s="97" t="s">
        <v>196</v>
      </c>
      <c r="F151" s="122" t="s">
        <v>197</v>
      </c>
      <c r="G151" s="112"/>
      <c r="H151" s="112"/>
      <c r="I151" s="112"/>
      <c r="J151" s="98" t="s">
        <v>88</v>
      </c>
      <c r="K151" s="82">
        <v>2472.05</v>
      </c>
      <c r="L151" s="111">
        <v>0</v>
      </c>
      <c r="M151" s="112"/>
      <c r="N151" s="121">
        <f>ROUND($L$151*$K$151,3)</f>
        <v>0</v>
      </c>
      <c r="O151" s="112"/>
      <c r="P151" s="112"/>
      <c r="Q151" s="112"/>
      <c r="R151" s="37"/>
      <c r="T151" s="83"/>
      <c r="U151" s="18" t="s">
        <v>24</v>
      </c>
      <c r="W151" s="99">
        <f>$V$151*$K$151</f>
        <v>0</v>
      </c>
      <c r="X151" s="99">
        <v>0</v>
      </c>
      <c r="Y151" s="99">
        <f>$X$151*$K$151</f>
        <v>0</v>
      </c>
      <c r="Z151" s="99">
        <v>0</v>
      </c>
      <c r="AA151" s="100">
        <f>$Z$151*$K$151</f>
        <v>0</v>
      </c>
      <c r="AR151" s="5" t="s">
        <v>89</v>
      </c>
      <c r="AT151" s="5" t="s">
        <v>84</v>
      </c>
      <c r="AU151" s="5" t="s">
        <v>41</v>
      </c>
      <c r="AY151" s="5" t="s">
        <v>87</v>
      </c>
      <c r="BE151" s="34">
        <f>IF($U$151="základná",$N$151,0)</f>
        <v>0</v>
      </c>
      <c r="BF151" s="34">
        <f>IF($U$151="znížená",$N$151,0)</f>
        <v>0</v>
      </c>
      <c r="BG151" s="34">
        <f>IF($U$151="zákl. prenesená",$N$151,0)</f>
        <v>0</v>
      </c>
      <c r="BH151" s="34">
        <f>IF($U$151="zníž. prenesená",$N$151,0)</f>
        <v>0</v>
      </c>
      <c r="BI151" s="34">
        <f>IF($U$151="nulová",$N$151,0)</f>
        <v>0</v>
      </c>
      <c r="BJ151" s="5" t="s">
        <v>41</v>
      </c>
      <c r="BK151" s="77">
        <f>ROUND($L$151*$K$151,3)</f>
        <v>0</v>
      </c>
      <c r="BL151" s="5" t="s">
        <v>89</v>
      </c>
      <c r="BM151" s="5" t="s">
        <v>686</v>
      </c>
    </row>
    <row r="152" spans="2:65" s="5" customFormat="1" ht="24" customHeight="1">
      <c r="B152" s="36"/>
      <c r="C152" s="96" t="s">
        <v>199</v>
      </c>
      <c r="D152" s="96" t="s">
        <v>84</v>
      </c>
      <c r="E152" s="97" t="s">
        <v>200</v>
      </c>
      <c r="F152" s="122" t="s">
        <v>201</v>
      </c>
      <c r="G152" s="112"/>
      <c r="H152" s="112"/>
      <c r="I152" s="112"/>
      <c r="J152" s="98" t="s">
        <v>88</v>
      </c>
      <c r="K152" s="82">
        <v>5.5</v>
      </c>
      <c r="L152" s="111">
        <v>0</v>
      </c>
      <c r="M152" s="112"/>
      <c r="N152" s="121">
        <f>ROUND($L$152*$K$152,3)</f>
        <v>0</v>
      </c>
      <c r="O152" s="112"/>
      <c r="P152" s="112"/>
      <c r="Q152" s="112"/>
      <c r="R152" s="37"/>
      <c r="T152" s="83"/>
      <c r="U152" s="18" t="s">
        <v>24</v>
      </c>
      <c r="W152" s="99">
        <f>$V$152*$K$152</f>
        <v>0</v>
      </c>
      <c r="X152" s="99">
        <v>0</v>
      </c>
      <c r="Y152" s="99">
        <f>$X$152*$K$152</f>
        <v>0</v>
      </c>
      <c r="Z152" s="99">
        <v>0</v>
      </c>
      <c r="AA152" s="100">
        <f>$Z$152*$K$152</f>
        <v>0</v>
      </c>
      <c r="AR152" s="5" t="s">
        <v>89</v>
      </c>
      <c r="AT152" s="5" t="s">
        <v>84</v>
      </c>
      <c r="AU152" s="5" t="s">
        <v>41</v>
      </c>
      <c r="AY152" s="5" t="s">
        <v>87</v>
      </c>
      <c r="BE152" s="34">
        <f>IF($U$152="základná",$N$152,0)</f>
        <v>0</v>
      </c>
      <c r="BF152" s="34">
        <f>IF($U$152="znížená",$N$152,0)</f>
        <v>0</v>
      </c>
      <c r="BG152" s="34">
        <f>IF($U$152="zákl. prenesená",$N$152,0)</f>
        <v>0</v>
      </c>
      <c r="BH152" s="34">
        <f>IF($U$152="zníž. prenesená",$N$152,0)</f>
        <v>0</v>
      </c>
      <c r="BI152" s="34">
        <f>IF($U$152="nulová",$N$152,0)</f>
        <v>0</v>
      </c>
      <c r="BJ152" s="5" t="s">
        <v>41</v>
      </c>
      <c r="BK152" s="77">
        <f>ROUND($L$152*$K$152,3)</f>
        <v>0</v>
      </c>
      <c r="BL152" s="5" t="s">
        <v>89</v>
      </c>
      <c r="BM152" s="5" t="s">
        <v>687</v>
      </c>
    </row>
    <row r="153" spans="2:65" s="5" customFormat="1" ht="13.5" customHeight="1">
      <c r="B153" s="36"/>
      <c r="C153" s="96" t="s">
        <v>203</v>
      </c>
      <c r="D153" s="96" t="s">
        <v>84</v>
      </c>
      <c r="E153" s="97" t="s">
        <v>204</v>
      </c>
      <c r="F153" s="122" t="s">
        <v>205</v>
      </c>
      <c r="G153" s="112"/>
      <c r="H153" s="112"/>
      <c r="I153" s="112"/>
      <c r="J153" s="98" t="s">
        <v>88</v>
      </c>
      <c r="K153" s="82">
        <v>690.764</v>
      </c>
      <c r="L153" s="111">
        <v>0</v>
      </c>
      <c r="M153" s="112"/>
      <c r="N153" s="121">
        <f>ROUND($L$153*$K$153,3)</f>
        <v>0</v>
      </c>
      <c r="O153" s="112"/>
      <c r="P153" s="112"/>
      <c r="Q153" s="112"/>
      <c r="R153" s="37"/>
      <c r="T153" s="83"/>
      <c r="U153" s="18" t="s">
        <v>24</v>
      </c>
      <c r="W153" s="99">
        <f>$V$153*$K$153</f>
        <v>0</v>
      </c>
      <c r="X153" s="99">
        <v>0</v>
      </c>
      <c r="Y153" s="99">
        <f>$X$153*$K$153</f>
        <v>0</v>
      </c>
      <c r="Z153" s="99">
        <v>0</v>
      </c>
      <c r="AA153" s="100">
        <f>$Z$153*$K$153</f>
        <v>0</v>
      </c>
      <c r="AR153" s="5" t="s">
        <v>89</v>
      </c>
      <c r="AT153" s="5" t="s">
        <v>84</v>
      </c>
      <c r="AU153" s="5" t="s">
        <v>41</v>
      </c>
      <c r="AY153" s="5" t="s">
        <v>87</v>
      </c>
      <c r="BE153" s="34">
        <f>IF($U$153="základná",$N$153,0)</f>
        <v>0</v>
      </c>
      <c r="BF153" s="34">
        <f>IF($U$153="znížená",$N$153,0)</f>
        <v>0</v>
      </c>
      <c r="BG153" s="34">
        <f>IF($U$153="zákl. prenesená",$N$153,0)</f>
        <v>0</v>
      </c>
      <c r="BH153" s="34">
        <f>IF($U$153="zníž. prenesená",$N$153,0)</f>
        <v>0</v>
      </c>
      <c r="BI153" s="34">
        <f>IF($U$153="nulová",$N$153,0)</f>
        <v>0</v>
      </c>
      <c r="BJ153" s="5" t="s">
        <v>41</v>
      </c>
      <c r="BK153" s="77">
        <f>ROUND($L$153*$K$153,3)</f>
        <v>0</v>
      </c>
      <c r="BL153" s="5" t="s">
        <v>89</v>
      </c>
      <c r="BM153" s="5" t="s">
        <v>688</v>
      </c>
    </row>
    <row r="154" spans="2:65" s="5" customFormat="1" ht="13.5" customHeight="1">
      <c r="B154" s="36"/>
      <c r="C154" s="96" t="s">
        <v>207</v>
      </c>
      <c r="D154" s="96" t="s">
        <v>84</v>
      </c>
      <c r="E154" s="97" t="s">
        <v>208</v>
      </c>
      <c r="F154" s="122" t="s">
        <v>209</v>
      </c>
      <c r="G154" s="112"/>
      <c r="H154" s="112"/>
      <c r="I154" s="112"/>
      <c r="J154" s="98" t="s">
        <v>88</v>
      </c>
      <c r="K154" s="82">
        <v>690.764</v>
      </c>
      <c r="L154" s="111">
        <v>0</v>
      </c>
      <c r="M154" s="112"/>
      <c r="N154" s="121">
        <f>ROUND($L$154*$K$154,3)</f>
        <v>0</v>
      </c>
      <c r="O154" s="112"/>
      <c r="P154" s="112"/>
      <c r="Q154" s="112"/>
      <c r="R154" s="37"/>
      <c r="T154" s="83"/>
      <c r="U154" s="18" t="s">
        <v>24</v>
      </c>
      <c r="W154" s="99">
        <f>$V$154*$K$154</f>
        <v>0</v>
      </c>
      <c r="X154" s="99">
        <v>0</v>
      </c>
      <c r="Y154" s="99">
        <f>$X$154*$K$154</f>
        <v>0</v>
      </c>
      <c r="Z154" s="99">
        <v>0</v>
      </c>
      <c r="AA154" s="100">
        <f>$Z$154*$K$154</f>
        <v>0</v>
      </c>
      <c r="AR154" s="5" t="s">
        <v>89</v>
      </c>
      <c r="AT154" s="5" t="s">
        <v>84</v>
      </c>
      <c r="AU154" s="5" t="s">
        <v>41</v>
      </c>
      <c r="AY154" s="5" t="s">
        <v>87</v>
      </c>
      <c r="BE154" s="34">
        <f>IF($U$154="základná",$N$154,0)</f>
        <v>0</v>
      </c>
      <c r="BF154" s="34">
        <f>IF($U$154="znížená",$N$154,0)</f>
        <v>0</v>
      </c>
      <c r="BG154" s="34">
        <f>IF($U$154="zákl. prenesená",$N$154,0)</f>
        <v>0</v>
      </c>
      <c r="BH154" s="34">
        <f>IF($U$154="zníž. prenesená",$N$154,0)</f>
        <v>0</v>
      </c>
      <c r="BI154" s="34">
        <f>IF($U$154="nulová",$N$154,0)</f>
        <v>0</v>
      </c>
      <c r="BJ154" s="5" t="s">
        <v>41</v>
      </c>
      <c r="BK154" s="77">
        <f>ROUND($L$154*$K$154,3)</f>
        <v>0</v>
      </c>
      <c r="BL154" s="5" t="s">
        <v>89</v>
      </c>
      <c r="BM154" s="5" t="s">
        <v>689</v>
      </c>
    </row>
    <row r="155" spans="2:65" s="5" customFormat="1" ht="34.5" customHeight="1">
      <c r="B155" s="36"/>
      <c r="C155" s="96" t="s">
        <v>211</v>
      </c>
      <c r="D155" s="96" t="s">
        <v>84</v>
      </c>
      <c r="E155" s="97" t="s">
        <v>212</v>
      </c>
      <c r="F155" s="122" t="s">
        <v>213</v>
      </c>
      <c r="G155" s="112"/>
      <c r="H155" s="112"/>
      <c r="I155" s="112"/>
      <c r="J155" s="98" t="s">
        <v>110</v>
      </c>
      <c r="K155" s="82">
        <v>100</v>
      </c>
      <c r="L155" s="111">
        <v>0</v>
      </c>
      <c r="M155" s="112"/>
      <c r="N155" s="121">
        <f>ROUND($L$155*$K$155,3)</f>
        <v>0</v>
      </c>
      <c r="O155" s="112"/>
      <c r="P155" s="112"/>
      <c r="Q155" s="112"/>
      <c r="R155" s="37"/>
      <c r="T155" s="83"/>
      <c r="U155" s="18" t="s">
        <v>24</v>
      </c>
      <c r="W155" s="99">
        <f>$V$155*$K$155</f>
        <v>0</v>
      </c>
      <c r="X155" s="99">
        <v>0.00332</v>
      </c>
      <c r="Y155" s="99">
        <f>$X$155*$K$155</f>
        <v>0.332</v>
      </c>
      <c r="Z155" s="99">
        <v>0</v>
      </c>
      <c r="AA155" s="100">
        <f>$Z$155*$K$155</f>
        <v>0</v>
      </c>
      <c r="AR155" s="5" t="s">
        <v>89</v>
      </c>
      <c r="AT155" s="5" t="s">
        <v>84</v>
      </c>
      <c r="AU155" s="5" t="s">
        <v>41</v>
      </c>
      <c r="AY155" s="5" t="s">
        <v>87</v>
      </c>
      <c r="BE155" s="34">
        <f>IF($U$155="základná",$N$155,0)</f>
        <v>0</v>
      </c>
      <c r="BF155" s="34">
        <f>IF($U$155="znížená",$N$155,0)</f>
        <v>0</v>
      </c>
      <c r="BG155" s="34">
        <f>IF($U$155="zákl. prenesená",$N$155,0)</f>
        <v>0</v>
      </c>
      <c r="BH155" s="34">
        <f>IF($U$155="zníž. prenesená",$N$155,0)</f>
        <v>0</v>
      </c>
      <c r="BI155" s="34">
        <f>IF($U$155="nulová",$N$155,0)</f>
        <v>0</v>
      </c>
      <c r="BJ155" s="5" t="s">
        <v>41</v>
      </c>
      <c r="BK155" s="77">
        <f>ROUND($L$155*$K$155,3)</f>
        <v>0</v>
      </c>
      <c r="BL155" s="5" t="s">
        <v>89</v>
      </c>
      <c r="BM155" s="5" t="s">
        <v>690</v>
      </c>
    </row>
    <row r="156" spans="2:65" s="5" customFormat="1" ht="24" customHeight="1">
      <c r="B156" s="36"/>
      <c r="C156" s="96" t="s">
        <v>215</v>
      </c>
      <c r="D156" s="96" t="s">
        <v>84</v>
      </c>
      <c r="E156" s="97" t="s">
        <v>216</v>
      </c>
      <c r="F156" s="122" t="s">
        <v>217</v>
      </c>
      <c r="G156" s="112"/>
      <c r="H156" s="112"/>
      <c r="I156" s="112"/>
      <c r="J156" s="98" t="s">
        <v>110</v>
      </c>
      <c r="K156" s="82">
        <v>100</v>
      </c>
      <c r="L156" s="111">
        <v>0</v>
      </c>
      <c r="M156" s="112"/>
      <c r="N156" s="121">
        <f>ROUND($L$156*$K$156,3)</f>
        <v>0</v>
      </c>
      <c r="O156" s="112"/>
      <c r="P156" s="112"/>
      <c r="Q156" s="112"/>
      <c r="R156" s="37"/>
      <c r="T156" s="83"/>
      <c r="U156" s="18" t="s">
        <v>24</v>
      </c>
      <c r="W156" s="99">
        <f>$V$156*$K$156</f>
        <v>0</v>
      </c>
      <c r="X156" s="99">
        <v>0.01752</v>
      </c>
      <c r="Y156" s="99">
        <f>$X$156*$K$156</f>
        <v>1.752</v>
      </c>
      <c r="Z156" s="99">
        <v>0</v>
      </c>
      <c r="AA156" s="100">
        <f>$Z$156*$K$156</f>
        <v>0</v>
      </c>
      <c r="AR156" s="5" t="s">
        <v>89</v>
      </c>
      <c r="AT156" s="5" t="s">
        <v>84</v>
      </c>
      <c r="AU156" s="5" t="s">
        <v>41</v>
      </c>
      <c r="AY156" s="5" t="s">
        <v>87</v>
      </c>
      <c r="BE156" s="34">
        <f>IF($U$156="základná",$N$156,0)</f>
        <v>0</v>
      </c>
      <c r="BF156" s="34">
        <f>IF($U$156="znížená",$N$156,0)</f>
        <v>0</v>
      </c>
      <c r="BG156" s="34">
        <f>IF($U$156="zákl. prenesená",$N$156,0)</f>
        <v>0</v>
      </c>
      <c r="BH156" s="34">
        <f>IF($U$156="zníž. prenesená",$N$156,0)</f>
        <v>0</v>
      </c>
      <c r="BI156" s="34">
        <f>IF($U$156="nulová",$N$156,0)</f>
        <v>0</v>
      </c>
      <c r="BJ156" s="5" t="s">
        <v>41</v>
      </c>
      <c r="BK156" s="77">
        <f>ROUND($L$156*$K$156,3)</f>
        <v>0</v>
      </c>
      <c r="BL156" s="5" t="s">
        <v>89</v>
      </c>
      <c r="BM156" s="5" t="s">
        <v>691</v>
      </c>
    </row>
    <row r="157" spans="2:65" s="5" customFormat="1" ht="24" customHeight="1">
      <c r="B157" s="36"/>
      <c r="C157" s="96" t="s">
        <v>219</v>
      </c>
      <c r="D157" s="96" t="s">
        <v>84</v>
      </c>
      <c r="E157" s="97" t="s">
        <v>220</v>
      </c>
      <c r="F157" s="122" t="s">
        <v>221</v>
      </c>
      <c r="G157" s="112"/>
      <c r="H157" s="112"/>
      <c r="I157" s="112"/>
      <c r="J157" s="98" t="s">
        <v>103</v>
      </c>
      <c r="K157" s="82">
        <v>1617</v>
      </c>
      <c r="L157" s="111">
        <v>0</v>
      </c>
      <c r="M157" s="112"/>
      <c r="N157" s="121">
        <f>ROUND($L$157*$K$157,3)</f>
        <v>0</v>
      </c>
      <c r="O157" s="112"/>
      <c r="P157" s="112"/>
      <c r="Q157" s="112"/>
      <c r="R157" s="37"/>
      <c r="T157" s="83"/>
      <c r="U157" s="18" t="s">
        <v>24</v>
      </c>
      <c r="W157" s="99">
        <f>$V$157*$K$157</f>
        <v>0</v>
      </c>
      <c r="X157" s="99">
        <v>0.00097</v>
      </c>
      <c r="Y157" s="99">
        <f>$X$157*$K$157</f>
        <v>1.5684900000000002</v>
      </c>
      <c r="Z157" s="99">
        <v>0</v>
      </c>
      <c r="AA157" s="100">
        <f>$Z$157*$K$157</f>
        <v>0</v>
      </c>
      <c r="AR157" s="5" t="s">
        <v>89</v>
      </c>
      <c r="AT157" s="5" t="s">
        <v>84</v>
      </c>
      <c r="AU157" s="5" t="s">
        <v>41</v>
      </c>
      <c r="AY157" s="5" t="s">
        <v>87</v>
      </c>
      <c r="BE157" s="34">
        <f>IF($U$157="základná",$N$157,0)</f>
        <v>0</v>
      </c>
      <c r="BF157" s="34">
        <f>IF($U$157="znížená",$N$157,0)</f>
        <v>0</v>
      </c>
      <c r="BG157" s="34">
        <f>IF($U$157="zákl. prenesená",$N$157,0)</f>
        <v>0</v>
      </c>
      <c r="BH157" s="34">
        <f>IF($U$157="zníž. prenesená",$N$157,0)</f>
        <v>0</v>
      </c>
      <c r="BI157" s="34">
        <f>IF($U$157="nulová",$N$157,0)</f>
        <v>0</v>
      </c>
      <c r="BJ157" s="5" t="s">
        <v>41</v>
      </c>
      <c r="BK157" s="77">
        <f>ROUND($L$157*$K$157,3)</f>
        <v>0</v>
      </c>
      <c r="BL157" s="5" t="s">
        <v>89</v>
      </c>
      <c r="BM157" s="5" t="s">
        <v>692</v>
      </c>
    </row>
    <row r="158" spans="2:65" s="5" customFormat="1" ht="24" customHeight="1">
      <c r="B158" s="36"/>
      <c r="C158" s="96" t="s">
        <v>223</v>
      </c>
      <c r="D158" s="96" t="s">
        <v>84</v>
      </c>
      <c r="E158" s="97" t="s">
        <v>224</v>
      </c>
      <c r="F158" s="122" t="s">
        <v>225</v>
      </c>
      <c r="G158" s="112"/>
      <c r="H158" s="112"/>
      <c r="I158" s="112"/>
      <c r="J158" s="98" t="s">
        <v>103</v>
      </c>
      <c r="K158" s="82">
        <v>9042.58</v>
      </c>
      <c r="L158" s="111">
        <v>0</v>
      </c>
      <c r="M158" s="112"/>
      <c r="N158" s="121">
        <f>ROUND($L$158*$K$158,3)</f>
        <v>0</v>
      </c>
      <c r="O158" s="112"/>
      <c r="P158" s="112"/>
      <c r="Q158" s="112"/>
      <c r="R158" s="37"/>
      <c r="T158" s="83"/>
      <c r="U158" s="18" t="s">
        <v>24</v>
      </c>
      <c r="W158" s="99">
        <f>$V$158*$K$158</f>
        <v>0</v>
      </c>
      <c r="X158" s="99">
        <v>0.026164</v>
      </c>
      <c r="Y158" s="99">
        <f>$X$158*$K$158</f>
        <v>236.59006312</v>
      </c>
      <c r="Z158" s="99">
        <v>0</v>
      </c>
      <c r="AA158" s="100">
        <f>$Z$158*$K$158</f>
        <v>0</v>
      </c>
      <c r="AR158" s="5" t="s">
        <v>89</v>
      </c>
      <c r="AT158" s="5" t="s">
        <v>84</v>
      </c>
      <c r="AU158" s="5" t="s">
        <v>41</v>
      </c>
      <c r="AY158" s="5" t="s">
        <v>87</v>
      </c>
      <c r="BE158" s="34">
        <f>IF($U$158="základná",$N$158,0)</f>
        <v>0</v>
      </c>
      <c r="BF158" s="34">
        <f>IF($U$158="znížená",$N$158,0)</f>
        <v>0</v>
      </c>
      <c r="BG158" s="34">
        <f>IF($U$158="zákl. prenesená",$N$158,0)</f>
        <v>0</v>
      </c>
      <c r="BH158" s="34">
        <f>IF($U$158="zníž. prenesená",$N$158,0)</f>
        <v>0</v>
      </c>
      <c r="BI158" s="34">
        <f>IF($U$158="nulová",$N$158,0)</f>
        <v>0</v>
      </c>
      <c r="BJ158" s="5" t="s">
        <v>41</v>
      </c>
      <c r="BK158" s="77">
        <f>ROUND($L$158*$K$158,3)</f>
        <v>0</v>
      </c>
      <c r="BL158" s="5" t="s">
        <v>89</v>
      </c>
      <c r="BM158" s="5" t="s">
        <v>693</v>
      </c>
    </row>
    <row r="159" spans="2:65" s="5" customFormat="1" ht="24" customHeight="1">
      <c r="B159" s="36"/>
      <c r="C159" s="96" t="s">
        <v>227</v>
      </c>
      <c r="D159" s="96" t="s">
        <v>84</v>
      </c>
      <c r="E159" s="97" t="s">
        <v>228</v>
      </c>
      <c r="F159" s="122" t="s">
        <v>229</v>
      </c>
      <c r="G159" s="112"/>
      <c r="H159" s="112"/>
      <c r="I159" s="112"/>
      <c r="J159" s="98" t="s">
        <v>103</v>
      </c>
      <c r="K159" s="82">
        <v>1617</v>
      </c>
      <c r="L159" s="111">
        <v>0</v>
      </c>
      <c r="M159" s="112"/>
      <c r="N159" s="121">
        <f>ROUND($L$159*$K$159,3)</f>
        <v>0</v>
      </c>
      <c r="O159" s="112"/>
      <c r="P159" s="112"/>
      <c r="Q159" s="112"/>
      <c r="R159" s="37"/>
      <c r="T159" s="83"/>
      <c r="U159" s="18" t="s">
        <v>24</v>
      </c>
      <c r="W159" s="99">
        <f>$V$159*$K$159</f>
        <v>0</v>
      </c>
      <c r="X159" s="99">
        <v>0</v>
      </c>
      <c r="Y159" s="99">
        <f>$X$159*$K$159</f>
        <v>0</v>
      </c>
      <c r="Z159" s="99">
        <v>0</v>
      </c>
      <c r="AA159" s="100">
        <f>$Z$159*$K$159</f>
        <v>0</v>
      </c>
      <c r="AR159" s="5" t="s">
        <v>89</v>
      </c>
      <c r="AT159" s="5" t="s">
        <v>84</v>
      </c>
      <c r="AU159" s="5" t="s">
        <v>41</v>
      </c>
      <c r="AY159" s="5" t="s">
        <v>87</v>
      </c>
      <c r="BE159" s="34">
        <f>IF($U$159="základná",$N$159,0)</f>
        <v>0</v>
      </c>
      <c r="BF159" s="34">
        <f>IF($U$159="znížená",$N$159,0)</f>
        <v>0</v>
      </c>
      <c r="BG159" s="34">
        <f>IF($U$159="zákl. prenesená",$N$159,0)</f>
        <v>0</v>
      </c>
      <c r="BH159" s="34">
        <f>IF($U$159="zníž. prenesená",$N$159,0)</f>
        <v>0</v>
      </c>
      <c r="BI159" s="34">
        <f>IF($U$159="nulová",$N$159,0)</f>
        <v>0</v>
      </c>
      <c r="BJ159" s="5" t="s">
        <v>41</v>
      </c>
      <c r="BK159" s="77">
        <f>ROUND($L$159*$K$159,3)</f>
        <v>0</v>
      </c>
      <c r="BL159" s="5" t="s">
        <v>89</v>
      </c>
      <c r="BM159" s="5" t="s">
        <v>694</v>
      </c>
    </row>
    <row r="160" spans="2:65" s="5" customFormat="1" ht="24" customHeight="1">
      <c r="B160" s="36"/>
      <c r="C160" s="96" t="s">
        <v>231</v>
      </c>
      <c r="D160" s="96" t="s">
        <v>84</v>
      </c>
      <c r="E160" s="97" t="s">
        <v>232</v>
      </c>
      <c r="F160" s="122" t="s">
        <v>233</v>
      </c>
      <c r="G160" s="112"/>
      <c r="H160" s="112"/>
      <c r="I160" s="112"/>
      <c r="J160" s="98" t="s">
        <v>103</v>
      </c>
      <c r="K160" s="82">
        <v>9042.58</v>
      </c>
      <c r="L160" s="111">
        <v>0</v>
      </c>
      <c r="M160" s="112"/>
      <c r="N160" s="121">
        <f>ROUND($L$160*$K$160,3)</f>
        <v>0</v>
      </c>
      <c r="O160" s="112"/>
      <c r="P160" s="112"/>
      <c r="Q160" s="112"/>
      <c r="R160" s="37"/>
      <c r="T160" s="83"/>
      <c r="U160" s="18" t="s">
        <v>24</v>
      </c>
      <c r="W160" s="99">
        <f>$V$160*$K$160</f>
        <v>0</v>
      </c>
      <c r="X160" s="99">
        <v>0</v>
      </c>
      <c r="Y160" s="99">
        <f>$X$160*$K$160</f>
        <v>0</v>
      </c>
      <c r="Z160" s="99">
        <v>0</v>
      </c>
      <c r="AA160" s="100">
        <f>$Z$160*$K$160</f>
        <v>0</v>
      </c>
      <c r="AR160" s="5" t="s">
        <v>89</v>
      </c>
      <c r="AT160" s="5" t="s">
        <v>84</v>
      </c>
      <c r="AU160" s="5" t="s">
        <v>41</v>
      </c>
      <c r="AY160" s="5" t="s">
        <v>87</v>
      </c>
      <c r="BE160" s="34">
        <f>IF($U$160="základná",$N$160,0)</f>
        <v>0</v>
      </c>
      <c r="BF160" s="34">
        <f>IF($U$160="znížená",$N$160,0)</f>
        <v>0</v>
      </c>
      <c r="BG160" s="34">
        <f>IF($U$160="zákl. prenesená",$N$160,0)</f>
        <v>0</v>
      </c>
      <c r="BH160" s="34">
        <f>IF($U$160="zníž. prenesená",$N$160,0)</f>
        <v>0</v>
      </c>
      <c r="BI160" s="34">
        <f>IF($U$160="nulová",$N$160,0)</f>
        <v>0</v>
      </c>
      <c r="BJ160" s="5" t="s">
        <v>41</v>
      </c>
      <c r="BK160" s="77">
        <f>ROUND($L$160*$K$160,3)</f>
        <v>0</v>
      </c>
      <c r="BL160" s="5" t="s">
        <v>89</v>
      </c>
      <c r="BM160" s="5" t="s">
        <v>695</v>
      </c>
    </row>
    <row r="161" spans="2:65" s="5" customFormat="1" ht="24" customHeight="1">
      <c r="B161" s="36"/>
      <c r="C161" s="96" t="s">
        <v>235</v>
      </c>
      <c r="D161" s="96" t="s">
        <v>84</v>
      </c>
      <c r="E161" s="97" t="s">
        <v>236</v>
      </c>
      <c r="F161" s="122" t="s">
        <v>237</v>
      </c>
      <c r="G161" s="112"/>
      <c r="H161" s="112"/>
      <c r="I161" s="112"/>
      <c r="J161" s="98" t="s">
        <v>238</v>
      </c>
      <c r="K161" s="82">
        <v>281.743</v>
      </c>
      <c r="L161" s="111">
        <v>0</v>
      </c>
      <c r="M161" s="112"/>
      <c r="N161" s="121">
        <f>ROUND($L$161*$K$161,3)</f>
        <v>0</v>
      </c>
      <c r="O161" s="112"/>
      <c r="P161" s="112"/>
      <c r="Q161" s="112"/>
      <c r="R161" s="37"/>
      <c r="T161" s="83"/>
      <c r="U161" s="18" t="s">
        <v>24</v>
      </c>
      <c r="W161" s="99">
        <f>$V$161*$K$161</f>
        <v>0</v>
      </c>
      <c r="X161" s="99">
        <v>0</v>
      </c>
      <c r="Y161" s="99">
        <f>$X$161*$K$161</f>
        <v>0</v>
      </c>
      <c r="Z161" s="99">
        <v>0</v>
      </c>
      <c r="AA161" s="100">
        <f>$Z$161*$K$161</f>
        <v>0</v>
      </c>
      <c r="AR161" s="5" t="s">
        <v>89</v>
      </c>
      <c r="AT161" s="5" t="s">
        <v>84</v>
      </c>
      <c r="AU161" s="5" t="s">
        <v>41</v>
      </c>
      <c r="AY161" s="5" t="s">
        <v>87</v>
      </c>
      <c r="BE161" s="34">
        <f>IF($U$161="základná",$N$161,0)</f>
        <v>0</v>
      </c>
      <c r="BF161" s="34">
        <f>IF($U$161="znížená",$N$161,0)</f>
        <v>0</v>
      </c>
      <c r="BG161" s="34">
        <f>IF($U$161="zákl. prenesená",$N$161,0)</f>
        <v>0</v>
      </c>
      <c r="BH161" s="34">
        <f>IF($U$161="zníž. prenesená",$N$161,0)</f>
        <v>0</v>
      </c>
      <c r="BI161" s="34">
        <f>IF($U$161="nulová",$N$161,0)</f>
        <v>0</v>
      </c>
      <c r="BJ161" s="5" t="s">
        <v>41</v>
      </c>
      <c r="BK161" s="77">
        <f>ROUND($L$161*$K$161,3)</f>
        <v>0</v>
      </c>
      <c r="BL161" s="5" t="s">
        <v>89</v>
      </c>
      <c r="BM161" s="5" t="s">
        <v>696</v>
      </c>
    </row>
    <row r="162" spans="2:65" s="5" customFormat="1" ht="24" customHeight="1">
      <c r="B162" s="36"/>
      <c r="C162" s="96" t="s">
        <v>240</v>
      </c>
      <c r="D162" s="96" t="s">
        <v>84</v>
      </c>
      <c r="E162" s="97" t="s">
        <v>241</v>
      </c>
      <c r="F162" s="122" t="s">
        <v>242</v>
      </c>
      <c r="G162" s="112"/>
      <c r="H162" s="112"/>
      <c r="I162" s="112"/>
      <c r="J162" s="98" t="s">
        <v>88</v>
      </c>
      <c r="K162" s="82">
        <v>10.5</v>
      </c>
      <c r="L162" s="111">
        <v>0</v>
      </c>
      <c r="M162" s="112"/>
      <c r="N162" s="121">
        <f>ROUND($L$162*$K$162,3)</f>
        <v>0</v>
      </c>
      <c r="O162" s="112"/>
      <c r="P162" s="112"/>
      <c r="Q162" s="112"/>
      <c r="R162" s="37"/>
      <c r="T162" s="83"/>
      <c r="U162" s="18" t="s">
        <v>24</v>
      </c>
      <c r="W162" s="99">
        <f>$V$162*$K$162</f>
        <v>0</v>
      </c>
      <c r="X162" s="99">
        <v>0</v>
      </c>
      <c r="Y162" s="99">
        <f>$X$162*$K$162</f>
        <v>0</v>
      </c>
      <c r="Z162" s="99">
        <v>0</v>
      </c>
      <c r="AA162" s="100">
        <f>$Z$162*$K$162</f>
        <v>0</v>
      </c>
      <c r="AR162" s="5" t="s">
        <v>89</v>
      </c>
      <c r="AT162" s="5" t="s">
        <v>84</v>
      </c>
      <c r="AU162" s="5" t="s">
        <v>41</v>
      </c>
      <c r="AY162" s="5" t="s">
        <v>87</v>
      </c>
      <c r="BE162" s="34">
        <f>IF($U$162="základná",$N$162,0)</f>
        <v>0</v>
      </c>
      <c r="BF162" s="34">
        <f>IF($U$162="znížená",$N$162,0)</f>
        <v>0</v>
      </c>
      <c r="BG162" s="34">
        <f>IF($U$162="zákl. prenesená",$N$162,0)</f>
        <v>0</v>
      </c>
      <c r="BH162" s="34">
        <f>IF($U$162="zníž. prenesená",$N$162,0)</f>
        <v>0</v>
      </c>
      <c r="BI162" s="34">
        <f>IF($U$162="nulová",$N$162,0)</f>
        <v>0</v>
      </c>
      <c r="BJ162" s="5" t="s">
        <v>41</v>
      </c>
      <c r="BK162" s="77">
        <f>ROUND($L$162*$K$162,3)</f>
        <v>0</v>
      </c>
      <c r="BL162" s="5" t="s">
        <v>89</v>
      </c>
      <c r="BM162" s="5" t="s">
        <v>697</v>
      </c>
    </row>
    <row r="163" spans="2:65" s="5" customFormat="1" ht="24" customHeight="1">
      <c r="B163" s="36"/>
      <c r="C163" s="96" t="s">
        <v>244</v>
      </c>
      <c r="D163" s="96" t="s">
        <v>84</v>
      </c>
      <c r="E163" s="97" t="s">
        <v>245</v>
      </c>
      <c r="F163" s="122" t="s">
        <v>246</v>
      </c>
      <c r="G163" s="112"/>
      <c r="H163" s="112"/>
      <c r="I163" s="112"/>
      <c r="J163" s="98" t="s">
        <v>88</v>
      </c>
      <c r="K163" s="82">
        <v>3971.684</v>
      </c>
      <c r="L163" s="111">
        <v>0</v>
      </c>
      <c r="M163" s="112"/>
      <c r="N163" s="121">
        <f>ROUND($L$163*$K$163,3)</f>
        <v>0</v>
      </c>
      <c r="O163" s="112"/>
      <c r="P163" s="112"/>
      <c r="Q163" s="112"/>
      <c r="R163" s="37"/>
      <c r="T163" s="83"/>
      <c r="U163" s="18" t="s">
        <v>24</v>
      </c>
      <c r="W163" s="99">
        <f>$V$163*$K$163</f>
        <v>0</v>
      </c>
      <c r="X163" s="99">
        <v>0</v>
      </c>
      <c r="Y163" s="99">
        <f>$X$163*$K$163</f>
        <v>0</v>
      </c>
      <c r="Z163" s="99">
        <v>0</v>
      </c>
      <c r="AA163" s="100">
        <f>$Z$163*$K$163</f>
        <v>0</v>
      </c>
      <c r="AR163" s="5" t="s">
        <v>89</v>
      </c>
      <c r="AT163" s="5" t="s">
        <v>84</v>
      </c>
      <c r="AU163" s="5" t="s">
        <v>41</v>
      </c>
      <c r="AY163" s="5" t="s">
        <v>87</v>
      </c>
      <c r="BE163" s="34">
        <f>IF($U$163="základná",$N$163,0)</f>
        <v>0</v>
      </c>
      <c r="BF163" s="34">
        <f>IF($U$163="znížená",$N$163,0)</f>
        <v>0</v>
      </c>
      <c r="BG163" s="34">
        <f>IF($U$163="zákl. prenesená",$N$163,0)</f>
        <v>0</v>
      </c>
      <c r="BH163" s="34">
        <f>IF($U$163="zníž. prenesená",$N$163,0)</f>
        <v>0</v>
      </c>
      <c r="BI163" s="34">
        <f>IF($U$163="nulová",$N$163,0)</f>
        <v>0</v>
      </c>
      <c r="BJ163" s="5" t="s">
        <v>41</v>
      </c>
      <c r="BK163" s="77">
        <f>ROUND($L$163*$K$163,3)</f>
        <v>0</v>
      </c>
      <c r="BL163" s="5" t="s">
        <v>89</v>
      </c>
      <c r="BM163" s="5" t="s">
        <v>698</v>
      </c>
    </row>
    <row r="164" spans="2:65" s="5" customFormat="1" ht="24" customHeight="1">
      <c r="B164" s="36"/>
      <c r="C164" s="96" t="s">
        <v>248</v>
      </c>
      <c r="D164" s="96" t="s">
        <v>84</v>
      </c>
      <c r="E164" s="97" t="s">
        <v>249</v>
      </c>
      <c r="F164" s="122" t="s">
        <v>250</v>
      </c>
      <c r="G164" s="112"/>
      <c r="H164" s="112"/>
      <c r="I164" s="112"/>
      <c r="J164" s="98" t="s">
        <v>88</v>
      </c>
      <c r="K164" s="82">
        <v>2199.242</v>
      </c>
      <c r="L164" s="111">
        <v>0</v>
      </c>
      <c r="M164" s="112"/>
      <c r="N164" s="121">
        <f>ROUND($L$164*$K$164,3)</f>
        <v>0</v>
      </c>
      <c r="O164" s="112"/>
      <c r="P164" s="112"/>
      <c r="Q164" s="112"/>
      <c r="R164" s="37"/>
      <c r="T164" s="83"/>
      <c r="U164" s="18" t="s">
        <v>24</v>
      </c>
      <c r="W164" s="99">
        <f>$V$164*$K$164</f>
        <v>0</v>
      </c>
      <c r="X164" s="99">
        <v>0</v>
      </c>
      <c r="Y164" s="99">
        <f>$X$164*$K$164</f>
        <v>0</v>
      </c>
      <c r="Z164" s="99">
        <v>0</v>
      </c>
      <c r="AA164" s="100">
        <f>$Z$164*$K$164</f>
        <v>0</v>
      </c>
      <c r="AR164" s="5" t="s">
        <v>89</v>
      </c>
      <c r="AT164" s="5" t="s">
        <v>84</v>
      </c>
      <c r="AU164" s="5" t="s">
        <v>41</v>
      </c>
      <c r="AY164" s="5" t="s">
        <v>87</v>
      </c>
      <c r="BE164" s="34">
        <f>IF($U$164="základná",$N$164,0)</f>
        <v>0</v>
      </c>
      <c r="BF164" s="34">
        <f>IF($U$164="znížená",$N$164,0)</f>
        <v>0</v>
      </c>
      <c r="BG164" s="34">
        <f>IF($U$164="zákl. prenesená",$N$164,0)</f>
        <v>0</v>
      </c>
      <c r="BH164" s="34">
        <f>IF($U$164="zníž. prenesená",$N$164,0)</f>
        <v>0</v>
      </c>
      <c r="BI164" s="34">
        <f>IF($U$164="nulová",$N$164,0)</f>
        <v>0</v>
      </c>
      <c r="BJ164" s="5" t="s">
        <v>41</v>
      </c>
      <c r="BK164" s="77">
        <f>ROUND($L$164*$K$164,3)</f>
        <v>0</v>
      </c>
      <c r="BL164" s="5" t="s">
        <v>89</v>
      </c>
      <c r="BM164" s="5" t="s">
        <v>699</v>
      </c>
    </row>
    <row r="165" spans="2:65" s="5" customFormat="1" ht="24" customHeight="1">
      <c r="B165" s="36"/>
      <c r="C165" s="96" t="s">
        <v>252</v>
      </c>
      <c r="D165" s="96" t="s">
        <v>84</v>
      </c>
      <c r="E165" s="97" t="s">
        <v>253</v>
      </c>
      <c r="F165" s="122" t="s">
        <v>254</v>
      </c>
      <c r="G165" s="112"/>
      <c r="H165" s="112"/>
      <c r="I165" s="112"/>
      <c r="J165" s="98" t="s">
        <v>88</v>
      </c>
      <c r="K165" s="82">
        <v>2199.242</v>
      </c>
      <c r="L165" s="111">
        <v>0</v>
      </c>
      <c r="M165" s="112"/>
      <c r="N165" s="121">
        <f>ROUND($L$165*$K$165,3)</f>
        <v>0</v>
      </c>
      <c r="O165" s="112"/>
      <c r="P165" s="112"/>
      <c r="Q165" s="112"/>
      <c r="R165" s="37"/>
      <c r="T165" s="83"/>
      <c r="U165" s="18" t="s">
        <v>24</v>
      </c>
      <c r="W165" s="99">
        <f>$V$165*$K$165</f>
        <v>0</v>
      </c>
      <c r="X165" s="99">
        <v>0</v>
      </c>
      <c r="Y165" s="99">
        <f>$X$165*$K$165</f>
        <v>0</v>
      </c>
      <c r="Z165" s="99">
        <v>0</v>
      </c>
      <c r="AA165" s="100">
        <f>$Z$165*$K$165</f>
        <v>0</v>
      </c>
      <c r="AR165" s="5" t="s">
        <v>89</v>
      </c>
      <c r="AT165" s="5" t="s">
        <v>84</v>
      </c>
      <c r="AU165" s="5" t="s">
        <v>41</v>
      </c>
      <c r="AY165" s="5" t="s">
        <v>87</v>
      </c>
      <c r="BE165" s="34">
        <f>IF($U$165="základná",$N$165,0)</f>
        <v>0</v>
      </c>
      <c r="BF165" s="34">
        <f>IF($U$165="znížená",$N$165,0)</f>
        <v>0</v>
      </c>
      <c r="BG165" s="34">
        <f>IF($U$165="zákl. prenesená",$N$165,0)</f>
        <v>0</v>
      </c>
      <c r="BH165" s="34">
        <f>IF($U$165="zníž. prenesená",$N$165,0)</f>
        <v>0</v>
      </c>
      <c r="BI165" s="34">
        <f>IF($U$165="nulová",$N$165,0)</f>
        <v>0</v>
      </c>
      <c r="BJ165" s="5" t="s">
        <v>41</v>
      </c>
      <c r="BK165" s="77">
        <f>ROUND($L$165*$K$165,3)</f>
        <v>0</v>
      </c>
      <c r="BL165" s="5" t="s">
        <v>89</v>
      </c>
      <c r="BM165" s="5" t="s">
        <v>700</v>
      </c>
    </row>
    <row r="166" spans="2:65" s="5" customFormat="1" ht="24" customHeight="1">
      <c r="B166" s="36"/>
      <c r="C166" s="96" t="s">
        <v>256</v>
      </c>
      <c r="D166" s="96" t="s">
        <v>84</v>
      </c>
      <c r="E166" s="97" t="s">
        <v>257</v>
      </c>
      <c r="F166" s="122" t="s">
        <v>258</v>
      </c>
      <c r="G166" s="112"/>
      <c r="H166" s="112"/>
      <c r="I166" s="112"/>
      <c r="J166" s="98" t="s">
        <v>113</v>
      </c>
      <c r="K166" s="82">
        <v>5</v>
      </c>
      <c r="L166" s="111">
        <v>0</v>
      </c>
      <c r="M166" s="112"/>
      <c r="N166" s="121">
        <f>ROUND($L$166*$K$166,3)</f>
        <v>0</v>
      </c>
      <c r="O166" s="112"/>
      <c r="P166" s="112"/>
      <c r="Q166" s="112"/>
      <c r="R166" s="37"/>
      <c r="T166" s="83"/>
      <c r="U166" s="18" t="s">
        <v>24</v>
      </c>
      <c r="W166" s="99">
        <f>$V$166*$K$166</f>
        <v>0</v>
      </c>
      <c r="X166" s="99">
        <v>0</v>
      </c>
      <c r="Y166" s="99">
        <f>$X$166*$K$166</f>
        <v>0</v>
      </c>
      <c r="Z166" s="99">
        <v>0</v>
      </c>
      <c r="AA166" s="100">
        <f>$Z$166*$K$166</f>
        <v>0</v>
      </c>
      <c r="AR166" s="5" t="s">
        <v>89</v>
      </c>
      <c r="AT166" s="5" t="s">
        <v>84</v>
      </c>
      <c r="AU166" s="5" t="s">
        <v>41</v>
      </c>
      <c r="AY166" s="5" t="s">
        <v>87</v>
      </c>
      <c r="BE166" s="34">
        <f>IF($U$166="základná",$N$166,0)</f>
        <v>0</v>
      </c>
      <c r="BF166" s="34">
        <f>IF($U$166="znížená",$N$166,0)</f>
        <v>0</v>
      </c>
      <c r="BG166" s="34">
        <f>IF($U$166="zákl. prenesená",$N$166,0)</f>
        <v>0</v>
      </c>
      <c r="BH166" s="34">
        <f>IF($U$166="zníž. prenesená",$N$166,0)</f>
        <v>0</v>
      </c>
      <c r="BI166" s="34">
        <f>IF($U$166="nulová",$N$166,0)</f>
        <v>0</v>
      </c>
      <c r="BJ166" s="5" t="s">
        <v>41</v>
      </c>
      <c r="BK166" s="77">
        <f>ROUND($L$166*$K$166,3)</f>
        <v>0</v>
      </c>
      <c r="BL166" s="5" t="s">
        <v>89</v>
      </c>
      <c r="BM166" s="5" t="s">
        <v>701</v>
      </c>
    </row>
    <row r="167" spans="2:65" s="5" customFormat="1" ht="24" customHeight="1">
      <c r="B167" s="36"/>
      <c r="C167" s="96" t="s">
        <v>260</v>
      </c>
      <c r="D167" s="96" t="s">
        <v>84</v>
      </c>
      <c r="E167" s="97" t="s">
        <v>261</v>
      </c>
      <c r="F167" s="122" t="s">
        <v>262</v>
      </c>
      <c r="G167" s="112"/>
      <c r="H167" s="112"/>
      <c r="I167" s="112"/>
      <c r="J167" s="98" t="s">
        <v>113</v>
      </c>
      <c r="K167" s="82">
        <v>5</v>
      </c>
      <c r="L167" s="111">
        <v>0</v>
      </c>
      <c r="M167" s="112"/>
      <c r="N167" s="121">
        <f>ROUND($L$167*$K$167,3)</f>
        <v>0</v>
      </c>
      <c r="O167" s="112"/>
      <c r="P167" s="112"/>
      <c r="Q167" s="112"/>
      <c r="R167" s="37"/>
      <c r="T167" s="83"/>
      <c r="U167" s="18" t="s">
        <v>24</v>
      </c>
      <c r="W167" s="99">
        <f>$V$167*$K$167</f>
        <v>0</v>
      </c>
      <c r="X167" s="99">
        <v>0</v>
      </c>
      <c r="Y167" s="99">
        <f>$X$167*$K$167</f>
        <v>0</v>
      </c>
      <c r="Z167" s="99">
        <v>0</v>
      </c>
      <c r="AA167" s="100">
        <f>$Z$167*$K$167</f>
        <v>0</v>
      </c>
      <c r="AR167" s="5" t="s">
        <v>89</v>
      </c>
      <c r="AT167" s="5" t="s">
        <v>84</v>
      </c>
      <c r="AU167" s="5" t="s">
        <v>41</v>
      </c>
      <c r="AY167" s="5" t="s">
        <v>87</v>
      </c>
      <c r="BE167" s="34">
        <f>IF($U$167="základná",$N$167,0)</f>
        <v>0</v>
      </c>
      <c r="BF167" s="34">
        <f>IF($U$167="znížená",$N$167,0)</f>
        <v>0</v>
      </c>
      <c r="BG167" s="34">
        <f>IF($U$167="zákl. prenesená",$N$167,0)</f>
        <v>0</v>
      </c>
      <c r="BH167" s="34">
        <f>IF($U$167="zníž. prenesená",$N$167,0)</f>
        <v>0</v>
      </c>
      <c r="BI167" s="34">
        <f>IF($U$167="nulová",$N$167,0)</f>
        <v>0</v>
      </c>
      <c r="BJ167" s="5" t="s">
        <v>41</v>
      </c>
      <c r="BK167" s="77">
        <f>ROUND($L$167*$K$167,3)</f>
        <v>0</v>
      </c>
      <c r="BL167" s="5" t="s">
        <v>89</v>
      </c>
      <c r="BM167" s="5" t="s">
        <v>702</v>
      </c>
    </row>
    <row r="168" spans="2:65" s="5" customFormat="1" ht="24" customHeight="1">
      <c r="B168" s="36"/>
      <c r="C168" s="96" t="s">
        <v>264</v>
      </c>
      <c r="D168" s="96" t="s">
        <v>84</v>
      </c>
      <c r="E168" s="97" t="s">
        <v>265</v>
      </c>
      <c r="F168" s="122" t="s">
        <v>266</v>
      </c>
      <c r="G168" s="112"/>
      <c r="H168" s="112"/>
      <c r="I168" s="112"/>
      <c r="J168" s="98" t="s">
        <v>113</v>
      </c>
      <c r="K168" s="82">
        <v>5</v>
      </c>
      <c r="L168" s="111">
        <v>0</v>
      </c>
      <c r="M168" s="112"/>
      <c r="N168" s="121">
        <f>ROUND($L$168*$K$168,3)</f>
        <v>0</v>
      </c>
      <c r="O168" s="112"/>
      <c r="P168" s="112"/>
      <c r="Q168" s="112"/>
      <c r="R168" s="37"/>
      <c r="T168" s="83"/>
      <c r="U168" s="18" t="s">
        <v>24</v>
      </c>
      <c r="W168" s="99">
        <f>$V$168*$K$168</f>
        <v>0</v>
      </c>
      <c r="X168" s="99">
        <v>0</v>
      </c>
      <c r="Y168" s="99">
        <f>$X$168*$K$168</f>
        <v>0</v>
      </c>
      <c r="Z168" s="99">
        <v>0</v>
      </c>
      <c r="AA168" s="100">
        <f>$Z$168*$K$168</f>
        <v>0</v>
      </c>
      <c r="AR168" s="5" t="s">
        <v>89</v>
      </c>
      <c r="AT168" s="5" t="s">
        <v>84</v>
      </c>
      <c r="AU168" s="5" t="s">
        <v>41</v>
      </c>
      <c r="AY168" s="5" t="s">
        <v>87</v>
      </c>
      <c r="BE168" s="34">
        <f>IF($U$168="základná",$N$168,0)</f>
        <v>0</v>
      </c>
      <c r="BF168" s="34">
        <f>IF($U$168="znížená",$N$168,0)</f>
        <v>0</v>
      </c>
      <c r="BG168" s="34">
        <f>IF($U$168="zákl. prenesená",$N$168,0)</f>
        <v>0</v>
      </c>
      <c r="BH168" s="34">
        <f>IF($U$168="zníž. prenesená",$N$168,0)</f>
        <v>0</v>
      </c>
      <c r="BI168" s="34">
        <f>IF($U$168="nulová",$N$168,0)</f>
        <v>0</v>
      </c>
      <c r="BJ168" s="5" t="s">
        <v>41</v>
      </c>
      <c r="BK168" s="77">
        <f>ROUND($L$168*$K$168,3)</f>
        <v>0</v>
      </c>
      <c r="BL168" s="5" t="s">
        <v>89</v>
      </c>
      <c r="BM168" s="5" t="s">
        <v>703</v>
      </c>
    </row>
    <row r="169" spans="2:65" s="5" customFormat="1" ht="24" customHeight="1">
      <c r="B169" s="36"/>
      <c r="C169" s="96" t="s">
        <v>268</v>
      </c>
      <c r="D169" s="96" t="s">
        <v>84</v>
      </c>
      <c r="E169" s="97" t="s">
        <v>269</v>
      </c>
      <c r="F169" s="122" t="s">
        <v>270</v>
      </c>
      <c r="G169" s="112"/>
      <c r="H169" s="112"/>
      <c r="I169" s="112"/>
      <c r="J169" s="98" t="s">
        <v>88</v>
      </c>
      <c r="K169" s="82">
        <v>2199.242</v>
      </c>
      <c r="L169" s="111">
        <v>0</v>
      </c>
      <c r="M169" s="112"/>
      <c r="N169" s="121">
        <f>ROUND($L$169*$K$169,3)</f>
        <v>0</v>
      </c>
      <c r="O169" s="112"/>
      <c r="P169" s="112"/>
      <c r="Q169" s="112"/>
      <c r="R169" s="37"/>
      <c r="T169" s="83"/>
      <c r="U169" s="18" t="s">
        <v>24</v>
      </c>
      <c r="W169" s="99">
        <f>$V$169*$K$169</f>
        <v>0</v>
      </c>
      <c r="X169" s="99">
        <v>0</v>
      </c>
      <c r="Y169" s="99">
        <f>$X$169*$K$169</f>
        <v>0</v>
      </c>
      <c r="Z169" s="99">
        <v>0</v>
      </c>
      <c r="AA169" s="100">
        <f>$Z$169*$K$169</f>
        <v>0</v>
      </c>
      <c r="AR169" s="5" t="s">
        <v>89</v>
      </c>
      <c r="AT169" s="5" t="s">
        <v>84</v>
      </c>
      <c r="AU169" s="5" t="s">
        <v>41</v>
      </c>
      <c r="AY169" s="5" t="s">
        <v>87</v>
      </c>
      <c r="BE169" s="34">
        <f>IF($U$169="základná",$N$169,0)</f>
        <v>0</v>
      </c>
      <c r="BF169" s="34">
        <f>IF($U$169="znížená",$N$169,0)</f>
        <v>0</v>
      </c>
      <c r="BG169" s="34">
        <f>IF($U$169="zákl. prenesená",$N$169,0)</f>
        <v>0</v>
      </c>
      <c r="BH169" s="34">
        <f>IF($U$169="zníž. prenesená",$N$169,0)</f>
        <v>0</v>
      </c>
      <c r="BI169" s="34">
        <f>IF($U$169="nulová",$N$169,0)</f>
        <v>0</v>
      </c>
      <c r="BJ169" s="5" t="s">
        <v>41</v>
      </c>
      <c r="BK169" s="77">
        <f>ROUND($L$169*$K$169,3)</f>
        <v>0</v>
      </c>
      <c r="BL169" s="5" t="s">
        <v>89</v>
      </c>
      <c r="BM169" s="5" t="s">
        <v>704</v>
      </c>
    </row>
    <row r="170" spans="2:65" s="5" customFormat="1" ht="24" customHeight="1">
      <c r="B170" s="36"/>
      <c r="C170" s="96" t="s">
        <v>272</v>
      </c>
      <c r="D170" s="96" t="s">
        <v>84</v>
      </c>
      <c r="E170" s="97" t="s">
        <v>93</v>
      </c>
      <c r="F170" s="122" t="s">
        <v>273</v>
      </c>
      <c r="G170" s="112"/>
      <c r="H170" s="112"/>
      <c r="I170" s="112"/>
      <c r="J170" s="98" t="s">
        <v>88</v>
      </c>
      <c r="K170" s="82">
        <v>3971.684</v>
      </c>
      <c r="L170" s="111">
        <v>0</v>
      </c>
      <c r="M170" s="112"/>
      <c r="N170" s="121">
        <f>ROUND($L$170*$K$170,3)</f>
        <v>0</v>
      </c>
      <c r="O170" s="112"/>
      <c r="P170" s="112"/>
      <c r="Q170" s="112"/>
      <c r="R170" s="37"/>
      <c r="T170" s="83"/>
      <c r="U170" s="18" t="s">
        <v>24</v>
      </c>
      <c r="W170" s="99">
        <f>$V$170*$K$170</f>
        <v>0</v>
      </c>
      <c r="X170" s="99">
        <v>0</v>
      </c>
      <c r="Y170" s="99">
        <f>$X$170*$K$170</f>
        <v>0</v>
      </c>
      <c r="Z170" s="99">
        <v>0</v>
      </c>
      <c r="AA170" s="100">
        <f>$Z$170*$K$170</f>
        <v>0</v>
      </c>
      <c r="AR170" s="5" t="s">
        <v>89</v>
      </c>
      <c r="AT170" s="5" t="s">
        <v>84</v>
      </c>
      <c r="AU170" s="5" t="s">
        <v>41</v>
      </c>
      <c r="AY170" s="5" t="s">
        <v>87</v>
      </c>
      <c r="BE170" s="34">
        <f>IF($U$170="základná",$N$170,0)</f>
        <v>0</v>
      </c>
      <c r="BF170" s="34">
        <f>IF($U$170="znížená",$N$170,0)</f>
        <v>0</v>
      </c>
      <c r="BG170" s="34">
        <f>IF($U$170="zákl. prenesená",$N$170,0)</f>
        <v>0</v>
      </c>
      <c r="BH170" s="34">
        <f>IF($U$170="zníž. prenesená",$N$170,0)</f>
        <v>0</v>
      </c>
      <c r="BI170" s="34">
        <f>IF($U$170="nulová",$N$170,0)</f>
        <v>0</v>
      </c>
      <c r="BJ170" s="5" t="s">
        <v>41</v>
      </c>
      <c r="BK170" s="77">
        <f>ROUND($L$170*$K$170,3)</f>
        <v>0</v>
      </c>
      <c r="BL170" s="5" t="s">
        <v>89</v>
      </c>
      <c r="BM170" s="5" t="s">
        <v>705</v>
      </c>
    </row>
    <row r="171" spans="2:65" s="5" customFormat="1" ht="13.5" customHeight="1">
      <c r="B171" s="36"/>
      <c r="C171" s="96" t="s">
        <v>275</v>
      </c>
      <c r="D171" s="96" t="s">
        <v>84</v>
      </c>
      <c r="E171" s="97" t="s">
        <v>100</v>
      </c>
      <c r="F171" s="122" t="s">
        <v>706</v>
      </c>
      <c r="G171" s="112"/>
      <c r="H171" s="112"/>
      <c r="I171" s="112"/>
      <c r="J171" s="98" t="s">
        <v>88</v>
      </c>
      <c r="K171" s="82">
        <v>2199.242</v>
      </c>
      <c r="L171" s="111">
        <v>0</v>
      </c>
      <c r="M171" s="112"/>
      <c r="N171" s="121">
        <f>ROUND($L$171*$K$171,3)</f>
        <v>0</v>
      </c>
      <c r="O171" s="112"/>
      <c r="P171" s="112"/>
      <c r="Q171" s="112"/>
      <c r="R171" s="37"/>
      <c r="T171" s="83"/>
      <c r="U171" s="18" t="s">
        <v>24</v>
      </c>
      <c r="W171" s="99">
        <f>$V$171*$K$171</f>
        <v>0</v>
      </c>
      <c r="X171" s="99">
        <v>0</v>
      </c>
      <c r="Y171" s="99">
        <f>$X$171*$K$171</f>
        <v>0</v>
      </c>
      <c r="Z171" s="99">
        <v>0</v>
      </c>
      <c r="AA171" s="100">
        <f>$Z$171*$K$171</f>
        <v>0</v>
      </c>
      <c r="AR171" s="5" t="s">
        <v>89</v>
      </c>
      <c r="AT171" s="5" t="s">
        <v>84</v>
      </c>
      <c r="AU171" s="5" t="s">
        <v>41</v>
      </c>
      <c r="AY171" s="5" t="s">
        <v>87</v>
      </c>
      <c r="BE171" s="34">
        <f>IF($U$171="základná",$N$171,0)</f>
        <v>0</v>
      </c>
      <c r="BF171" s="34">
        <f>IF($U$171="znížená",$N$171,0)</f>
        <v>0</v>
      </c>
      <c r="BG171" s="34">
        <f>IF($U$171="zákl. prenesená",$N$171,0)</f>
        <v>0</v>
      </c>
      <c r="BH171" s="34">
        <f>IF($U$171="zníž. prenesená",$N$171,0)</f>
        <v>0</v>
      </c>
      <c r="BI171" s="34">
        <f>IF($U$171="nulová",$N$171,0)</f>
        <v>0</v>
      </c>
      <c r="BJ171" s="5" t="s">
        <v>41</v>
      </c>
      <c r="BK171" s="77">
        <f>ROUND($L$171*$K$171,3)</f>
        <v>0</v>
      </c>
      <c r="BL171" s="5" t="s">
        <v>89</v>
      </c>
      <c r="BM171" s="5" t="s">
        <v>707</v>
      </c>
    </row>
    <row r="172" spans="2:65" s="5" customFormat="1" ht="24" customHeight="1">
      <c r="B172" s="36"/>
      <c r="C172" s="96" t="s">
        <v>279</v>
      </c>
      <c r="D172" s="96" t="s">
        <v>84</v>
      </c>
      <c r="E172" s="97" t="s">
        <v>280</v>
      </c>
      <c r="F172" s="122" t="s">
        <v>281</v>
      </c>
      <c r="G172" s="112"/>
      <c r="H172" s="112"/>
      <c r="I172" s="112"/>
      <c r="J172" s="98" t="s">
        <v>88</v>
      </c>
      <c r="K172" s="82">
        <v>3971.684</v>
      </c>
      <c r="L172" s="111">
        <v>0</v>
      </c>
      <c r="M172" s="112"/>
      <c r="N172" s="121">
        <f>ROUND($L$172*$K$172,3)</f>
        <v>0</v>
      </c>
      <c r="O172" s="112"/>
      <c r="P172" s="112"/>
      <c r="Q172" s="112"/>
      <c r="R172" s="37"/>
      <c r="T172" s="83"/>
      <c r="U172" s="18" t="s">
        <v>24</v>
      </c>
      <c r="W172" s="99">
        <f>$V$172*$K$172</f>
        <v>0</v>
      </c>
      <c r="X172" s="99">
        <v>0</v>
      </c>
      <c r="Y172" s="99">
        <f>$X$172*$K$172</f>
        <v>0</v>
      </c>
      <c r="Z172" s="99">
        <v>0</v>
      </c>
      <c r="AA172" s="100">
        <f>$Z$172*$K$172</f>
        <v>0</v>
      </c>
      <c r="AR172" s="5" t="s">
        <v>89</v>
      </c>
      <c r="AT172" s="5" t="s">
        <v>84</v>
      </c>
      <c r="AU172" s="5" t="s">
        <v>41</v>
      </c>
      <c r="AY172" s="5" t="s">
        <v>87</v>
      </c>
      <c r="BE172" s="34">
        <f>IF($U$172="základná",$N$172,0)</f>
        <v>0</v>
      </c>
      <c r="BF172" s="34">
        <f>IF($U$172="znížená",$N$172,0)</f>
        <v>0</v>
      </c>
      <c r="BG172" s="34">
        <f>IF($U$172="zákl. prenesená",$N$172,0)</f>
        <v>0</v>
      </c>
      <c r="BH172" s="34">
        <f>IF($U$172="zníž. prenesená",$N$172,0)</f>
        <v>0</v>
      </c>
      <c r="BI172" s="34">
        <f>IF($U$172="nulová",$N$172,0)</f>
        <v>0</v>
      </c>
      <c r="BJ172" s="5" t="s">
        <v>41</v>
      </c>
      <c r="BK172" s="77">
        <f>ROUND($L$172*$K$172,3)</f>
        <v>0</v>
      </c>
      <c r="BL172" s="5" t="s">
        <v>89</v>
      </c>
      <c r="BM172" s="5" t="s">
        <v>708</v>
      </c>
    </row>
    <row r="173" spans="2:65" s="5" customFormat="1" ht="24" customHeight="1">
      <c r="B173" s="36"/>
      <c r="C173" s="96" t="s">
        <v>283</v>
      </c>
      <c r="D173" s="96" t="s">
        <v>84</v>
      </c>
      <c r="E173" s="97" t="s">
        <v>284</v>
      </c>
      <c r="F173" s="122" t="s">
        <v>285</v>
      </c>
      <c r="G173" s="112"/>
      <c r="H173" s="112"/>
      <c r="I173" s="112"/>
      <c r="J173" s="98" t="s">
        <v>88</v>
      </c>
      <c r="K173" s="82">
        <v>1138.605</v>
      </c>
      <c r="L173" s="111">
        <v>0</v>
      </c>
      <c r="M173" s="112"/>
      <c r="N173" s="121">
        <f>ROUND($L$173*$K$173,3)</f>
        <v>0</v>
      </c>
      <c r="O173" s="112"/>
      <c r="P173" s="112"/>
      <c r="Q173" s="112"/>
      <c r="R173" s="37"/>
      <c r="T173" s="83"/>
      <c r="U173" s="18" t="s">
        <v>24</v>
      </c>
      <c r="W173" s="99">
        <f>$V$173*$K$173</f>
        <v>0</v>
      </c>
      <c r="X173" s="99">
        <v>0</v>
      </c>
      <c r="Y173" s="99">
        <f>$X$173*$K$173</f>
        <v>0</v>
      </c>
      <c r="Z173" s="99">
        <v>0</v>
      </c>
      <c r="AA173" s="100">
        <f>$Z$173*$K$173</f>
        <v>0</v>
      </c>
      <c r="AR173" s="5" t="s">
        <v>89</v>
      </c>
      <c r="AT173" s="5" t="s">
        <v>84</v>
      </c>
      <c r="AU173" s="5" t="s">
        <v>41</v>
      </c>
      <c r="AY173" s="5" t="s">
        <v>87</v>
      </c>
      <c r="BE173" s="34">
        <f>IF($U$173="základná",$N$173,0)</f>
        <v>0</v>
      </c>
      <c r="BF173" s="34">
        <f>IF($U$173="znížená",$N$173,0)</f>
        <v>0</v>
      </c>
      <c r="BG173" s="34">
        <f>IF($U$173="zákl. prenesená",$N$173,0)</f>
        <v>0</v>
      </c>
      <c r="BH173" s="34">
        <f>IF($U$173="zníž. prenesená",$N$173,0)</f>
        <v>0</v>
      </c>
      <c r="BI173" s="34">
        <f>IF($U$173="nulová",$N$173,0)</f>
        <v>0</v>
      </c>
      <c r="BJ173" s="5" t="s">
        <v>41</v>
      </c>
      <c r="BK173" s="77">
        <f>ROUND($L$173*$K$173,3)</f>
        <v>0</v>
      </c>
      <c r="BL173" s="5" t="s">
        <v>89</v>
      </c>
      <c r="BM173" s="5" t="s">
        <v>709</v>
      </c>
    </row>
    <row r="174" spans="2:65" s="5" customFormat="1" ht="13.5" customHeight="1">
      <c r="B174" s="36"/>
      <c r="C174" s="101" t="s">
        <v>287</v>
      </c>
      <c r="D174" s="101" t="s">
        <v>97</v>
      </c>
      <c r="E174" s="102" t="s">
        <v>288</v>
      </c>
      <c r="F174" s="118" t="s">
        <v>289</v>
      </c>
      <c r="G174" s="119"/>
      <c r="H174" s="119"/>
      <c r="I174" s="119"/>
      <c r="J174" s="103" t="s">
        <v>88</v>
      </c>
      <c r="K174" s="104">
        <v>1138.605</v>
      </c>
      <c r="L174" s="120">
        <v>0</v>
      </c>
      <c r="M174" s="119"/>
      <c r="N174" s="125">
        <f>ROUND($L$174*$K$174,3)</f>
        <v>0</v>
      </c>
      <c r="O174" s="112"/>
      <c r="P174" s="112"/>
      <c r="Q174" s="112"/>
      <c r="R174" s="37"/>
      <c r="T174" s="83"/>
      <c r="U174" s="18" t="s">
        <v>24</v>
      </c>
      <c r="W174" s="99">
        <f>$V$174*$K$174</f>
        <v>0</v>
      </c>
      <c r="X174" s="99">
        <v>1.89077</v>
      </c>
      <c r="Y174" s="99">
        <f>$X$174*$K$174</f>
        <v>2152.84017585</v>
      </c>
      <c r="Z174" s="99">
        <v>0</v>
      </c>
      <c r="AA174" s="100">
        <f>$Z$174*$K$174</f>
        <v>0</v>
      </c>
      <c r="AR174" s="5" t="s">
        <v>94</v>
      </c>
      <c r="AT174" s="5" t="s">
        <v>97</v>
      </c>
      <c r="AU174" s="5" t="s">
        <v>41</v>
      </c>
      <c r="AY174" s="5" t="s">
        <v>87</v>
      </c>
      <c r="BE174" s="34">
        <f>IF($U$174="základná",$N$174,0)</f>
        <v>0</v>
      </c>
      <c r="BF174" s="34">
        <f>IF($U$174="znížená",$N$174,0)</f>
        <v>0</v>
      </c>
      <c r="BG174" s="34">
        <f>IF($U$174="zákl. prenesená",$N$174,0)</f>
        <v>0</v>
      </c>
      <c r="BH174" s="34">
        <f>IF($U$174="zníž. prenesená",$N$174,0)</f>
        <v>0</v>
      </c>
      <c r="BI174" s="34">
        <f>IF($U$174="nulová",$N$174,0)</f>
        <v>0</v>
      </c>
      <c r="BJ174" s="5" t="s">
        <v>41</v>
      </c>
      <c r="BK174" s="77">
        <f>ROUND($L$174*$K$174,3)</f>
        <v>0</v>
      </c>
      <c r="BL174" s="5" t="s">
        <v>89</v>
      </c>
      <c r="BM174" s="5" t="s">
        <v>710</v>
      </c>
    </row>
    <row r="175" spans="2:65" s="5" customFormat="1" ht="24" customHeight="1">
      <c r="B175" s="36"/>
      <c r="C175" s="96" t="s">
        <v>291</v>
      </c>
      <c r="D175" s="96" t="s">
        <v>84</v>
      </c>
      <c r="E175" s="97" t="s">
        <v>292</v>
      </c>
      <c r="F175" s="122" t="s">
        <v>293</v>
      </c>
      <c r="G175" s="112"/>
      <c r="H175" s="112"/>
      <c r="I175" s="112"/>
      <c r="J175" s="98" t="s">
        <v>103</v>
      </c>
      <c r="K175" s="82">
        <v>2394</v>
      </c>
      <c r="L175" s="111">
        <v>0</v>
      </c>
      <c r="M175" s="112"/>
      <c r="N175" s="121">
        <f>ROUND($L$175*$K$175,3)</f>
        <v>0</v>
      </c>
      <c r="O175" s="112"/>
      <c r="P175" s="112"/>
      <c r="Q175" s="112"/>
      <c r="R175" s="37"/>
      <c r="T175" s="83"/>
      <c r="U175" s="18" t="s">
        <v>24</v>
      </c>
      <c r="W175" s="99">
        <f>$V$175*$K$175</f>
        <v>0</v>
      </c>
      <c r="X175" s="99">
        <v>0</v>
      </c>
      <c r="Y175" s="99">
        <f>$X$175*$K$175</f>
        <v>0</v>
      </c>
      <c r="Z175" s="99">
        <v>0</v>
      </c>
      <c r="AA175" s="100">
        <f>$Z$175*$K$175</f>
        <v>0</v>
      </c>
      <c r="AR175" s="5" t="s">
        <v>89</v>
      </c>
      <c r="AT175" s="5" t="s">
        <v>84</v>
      </c>
      <c r="AU175" s="5" t="s">
        <v>41</v>
      </c>
      <c r="AY175" s="5" t="s">
        <v>87</v>
      </c>
      <c r="BE175" s="34">
        <f>IF($U$175="základná",$N$175,0)</f>
        <v>0</v>
      </c>
      <c r="BF175" s="34">
        <f>IF($U$175="znížená",$N$175,0)</f>
        <v>0</v>
      </c>
      <c r="BG175" s="34">
        <f>IF($U$175="zákl. prenesená",$N$175,0)</f>
        <v>0</v>
      </c>
      <c r="BH175" s="34">
        <f>IF($U$175="zníž. prenesená",$N$175,0)</f>
        <v>0</v>
      </c>
      <c r="BI175" s="34">
        <f>IF($U$175="nulová",$N$175,0)</f>
        <v>0</v>
      </c>
      <c r="BJ175" s="5" t="s">
        <v>41</v>
      </c>
      <c r="BK175" s="77">
        <f>ROUND($L$175*$K$175,3)</f>
        <v>0</v>
      </c>
      <c r="BL175" s="5" t="s">
        <v>89</v>
      </c>
      <c r="BM175" s="5" t="s">
        <v>711</v>
      </c>
    </row>
    <row r="176" spans="2:65" s="5" customFormat="1" ht="24" customHeight="1">
      <c r="B176" s="36"/>
      <c r="C176" s="96" t="s">
        <v>295</v>
      </c>
      <c r="D176" s="96" t="s">
        <v>84</v>
      </c>
      <c r="E176" s="97" t="s">
        <v>296</v>
      </c>
      <c r="F176" s="122" t="s">
        <v>297</v>
      </c>
      <c r="G176" s="112"/>
      <c r="H176" s="112"/>
      <c r="I176" s="112"/>
      <c r="J176" s="98" t="s">
        <v>103</v>
      </c>
      <c r="K176" s="82">
        <v>4110</v>
      </c>
      <c r="L176" s="111">
        <v>0</v>
      </c>
      <c r="M176" s="112"/>
      <c r="N176" s="121">
        <f>ROUND($L$176*$K$176,3)</f>
        <v>0</v>
      </c>
      <c r="O176" s="112"/>
      <c r="P176" s="112"/>
      <c r="Q176" s="112"/>
      <c r="R176" s="37"/>
      <c r="T176" s="83"/>
      <c r="U176" s="18" t="s">
        <v>24</v>
      </c>
      <c r="W176" s="99">
        <f>$V$176*$K$176</f>
        <v>0</v>
      </c>
      <c r="X176" s="99">
        <v>0</v>
      </c>
      <c r="Y176" s="99">
        <f>$X$176*$K$176</f>
        <v>0</v>
      </c>
      <c r="Z176" s="99">
        <v>0</v>
      </c>
      <c r="AA176" s="100">
        <f>$Z$176*$K$176</f>
        <v>0</v>
      </c>
      <c r="AR176" s="5" t="s">
        <v>89</v>
      </c>
      <c r="AT176" s="5" t="s">
        <v>84</v>
      </c>
      <c r="AU176" s="5" t="s">
        <v>41</v>
      </c>
      <c r="AY176" s="5" t="s">
        <v>87</v>
      </c>
      <c r="BE176" s="34">
        <f>IF($U$176="základná",$N$176,0)</f>
        <v>0</v>
      </c>
      <c r="BF176" s="34">
        <f>IF($U$176="znížená",$N$176,0)</f>
        <v>0</v>
      </c>
      <c r="BG176" s="34">
        <f>IF($U$176="zákl. prenesená",$N$176,0)</f>
        <v>0</v>
      </c>
      <c r="BH176" s="34">
        <f>IF($U$176="zníž. prenesená",$N$176,0)</f>
        <v>0</v>
      </c>
      <c r="BI176" s="34">
        <f>IF($U$176="nulová",$N$176,0)</f>
        <v>0</v>
      </c>
      <c r="BJ176" s="5" t="s">
        <v>41</v>
      </c>
      <c r="BK176" s="77">
        <f>ROUND($L$176*$K$176,3)</f>
        <v>0</v>
      </c>
      <c r="BL176" s="5" t="s">
        <v>89</v>
      </c>
      <c r="BM176" s="5" t="s">
        <v>712</v>
      </c>
    </row>
    <row r="177" spans="2:65" s="5" customFormat="1" ht="24" customHeight="1">
      <c r="B177" s="36"/>
      <c r="C177" s="96" t="s">
        <v>299</v>
      </c>
      <c r="D177" s="96" t="s">
        <v>84</v>
      </c>
      <c r="E177" s="97" t="s">
        <v>300</v>
      </c>
      <c r="F177" s="122" t="s">
        <v>301</v>
      </c>
      <c r="G177" s="112"/>
      <c r="H177" s="112"/>
      <c r="I177" s="112"/>
      <c r="J177" s="98" t="s">
        <v>103</v>
      </c>
      <c r="K177" s="82">
        <v>4110</v>
      </c>
      <c r="L177" s="111">
        <v>0</v>
      </c>
      <c r="M177" s="112"/>
      <c r="N177" s="121">
        <f>ROUND($L$177*$K$177,3)</f>
        <v>0</v>
      </c>
      <c r="O177" s="112"/>
      <c r="P177" s="112"/>
      <c r="Q177" s="112"/>
      <c r="R177" s="37"/>
      <c r="T177" s="83"/>
      <c r="U177" s="18" t="s">
        <v>24</v>
      </c>
      <c r="W177" s="99">
        <f>$V$177*$K$177</f>
        <v>0</v>
      </c>
      <c r="X177" s="99">
        <v>0</v>
      </c>
      <c r="Y177" s="99">
        <f>$X$177*$K$177</f>
        <v>0</v>
      </c>
      <c r="Z177" s="99">
        <v>0</v>
      </c>
      <c r="AA177" s="100">
        <f>$Z$177*$K$177</f>
        <v>0</v>
      </c>
      <c r="AR177" s="5" t="s">
        <v>89</v>
      </c>
      <c r="AT177" s="5" t="s">
        <v>84</v>
      </c>
      <c r="AU177" s="5" t="s">
        <v>41</v>
      </c>
      <c r="AY177" s="5" t="s">
        <v>87</v>
      </c>
      <c r="BE177" s="34">
        <f>IF($U$177="základná",$N$177,0)</f>
        <v>0</v>
      </c>
      <c r="BF177" s="34">
        <f>IF($U$177="znížená",$N$177,0)</f>
        <v>0</v>
      </c>
      <c r="BG177" s="34">
        <f>IF($U$177="zákl. prenesená",$N$177,0)</f>
        <v>0</v>
      </c>
      <c r="BH177" s="34">
        <f>IF($U$177="zníž. prenesená",$N$177,0)</f>
        <v>0</v>
      </c>
      <c r="BI177" s="34">
        <f>IF($U$177="nulová",$N$177,0)</f>
        <v>0</v>
      </c>
      <c r="BJ177" s="5" t="s">
        <v>41</v>
      </c>
      <c r="BK177" s="77">
        <f>ROUND($L$177*$K$177,3)</f>
        <v>0</v>
      </c>
      <c r="BL177" s="5" t="s">
        <v>89</v>
      </c>
      <c r="BM177" s="5" t="s">
        <v>713</v>
      </c>
    </row>
    <row r="178" spans="2:65" s="5" customFormat="1" ht="13.5" customHeight="1">
      <c r="B178" s="36"/>
      <c r="C178" s="96" t="s">
        <v>303</v>
      </c>
      <c r="D178" s="96" t="s">
        <v>84</v>
      </c>
      <c r="E178" s="97" t="s">
        <v>108</v>
      </c>
      <c r="F178" s="122" t="s">
        <v>109</v>
      </c>
      <c r="G178" s="112"/>
      <c r="H178" s="112"/>
      <c r="I178" s="112"/>
      <c r="J178" s="98" t="s">
        <v>103</v>
      </c>
      <c r="K178" s="82">
        <v>50</v>
      </c>
      <c r="L178" s="111">
        <v>0</v>
      </c>
      <c r="M178" s="112"/>
      <c r="N178" s="121">
        <f>ROUND($L$178*$K$178,3)</f>
        <v>0</v>
      </c>
      <c r="O178" s="112"/>
      <c r="P178" s="112"/>
      <c r="Q178" s="112"/>
      <c r="R178" s="37"/>
      <c r="T178" s="83"/>
      <c r="U178" s="18" t="s">
        <v>24</v>
      </c>
      <c r="W178" s="99">
        <f>$V$178*$K$178</f>
        <v>0</v>
      </c>
      <c r="X178" s="99">
        <v>0</v>
      </c>
      <c r="Y178" s="99">
        <f>$X$178*$K$178</f>
        <v>0</v>
      </c>
      <c r="Z178" s="99">
        <v>0</v>
      </c>
      <c r="AA178" s="100">
        <f>$Z$178*$K$178</f>
        <v>0</v>
      </c>
      <c r="AR178" s="5" t="s">
        <v>89</v>
      </c>
      <c r="AT178" s="5" t="s">
        <v>84</v>
      </c>
      <c r="AU178" s="5" t="s">
        <v>41</v>
      </c>
      <c r="AY178" s="5" t="s">
        <v>87</v>
      </c>
      <c r="BE178" s="34">
        <f>IF($U$178="základná",$N$178,0)</f>
        <v>0</v>
      </c>
      <c r="BF178" s="34">
        <f>IF($U$178="znížená",$N$178,0)</f>
        <v>0</v>
      </c>
      <c r="BG178" s="34">
        <f>IF($U$178="zákl. prenesená",$N$178,0)</f>
        <v>0</v>
      </c>
      <c r="BH178" s="34">
        <f>IF($U$178="zníž. prenesená",$N$178,0)</f>
        <v>0</v>
      </c>
      <c r="BI178" s="34">
        <f>IF($U$178="nulová",$N$178,0)</f>
        <v>0</v>
      </c>
      <c r="BJ178" s="5" t="s">
        <v>41</v>
      </c>
      <c r="BK178" s="77">
        <f>ROUND($L$178*$K$178,3)</f>
        <v>0</v>
      </c>
      <c r="BL178" s="5" t="s">
        <v>89</v>
      </c>
      <c r="BM178" s="5" t="s">
        <v>714</v>
      </c>
    </row>
    <row r="179" spans="2:63" s="87" customFormat="1" ht="30" customHeight="1">
      <c r="B179" s="88"/>
      <c r="D179" s="95" t="s">
        <v>120</v>
      </c>
      <c r="E179" s="95"/>
      <c r="F179" s="95"/>
      <c r="G179" s="95"/>
      <c r="H179" s="95"/>
      <c r="I179" s="95"/>
      <c r="J179" s="95"/>
      <c r="K179" s="95"/>
      <c r="L179" s="95"/>
      <c r="M179" s="95"/>
      <c r="N179" s="116">
        <f>$BK$179</f>
        <v>0</v>
      </c>
      <c r="O179" s="117"/>
      <c r="P179" s="117"/>
      <c r="Q179" s="117"/>
      <c r="R179" s="90"/>
      <c r="T179" s="91"/>
      <c r="W179" s="92">
        <f>$W$180</f>
        <v>0</v>
      </c>
      <c r="Y179" s="92">
        <f>$Y$180</f>
        <v>0</v>
      </c>
      <c r="AA179" s="93">
        <f>$AA$180</f>
        <v>0</v>
      </c>
      <c r="AR179" s="89" t="s">
        <v>40</v>
      </c>
      <c r="AT179" s="89" t="s">
        <v>38</v>
      </c>
      <c r="AU179" s="89" t="s">
        <v>40</v>
      </c>
      <c r="AY179" s="89" t="s">
        <v>87</v>
      </c>
      <c r="BK179" s="94">
        <f>$BK$180</f>
        <v>0</v>
      </c>
    </row>
    <row r="180" spans="2:65" s="5" customFormat="1" ht="34.5" customHeight="1">
      <c r="B180" s="36"/>
      <c r="C180" s="96" t="s">
        <v>305</v>
      </c>
      <c r="D180" s="96" t="s">
        <v>84</v>
      </c>
      <c r="E180" s="97" t="s">
        <v>306</v>
      </c>
      <c r="F180" s="122" t="s">
        <v>307</v>
      </c>
      <c r="G180" s="112"/>
      <c r="H180" s="112"/>
      <c r="I180" s="112"/>
      <c r="J180" s="98" t="s">
        <v>110</v>
      </c>
      <c r="K180" s="82">
        <v>0</v>
      </c>
      <c r="L180" s="111">
        <v>0</v>
      </c>
      <c r="M180" s="112"/>
      <c r="N180" s="121">
        <f>ROUND($L$180*$K$180,3)</f>
        <v>0</v>
      </c>
      <c r="O180" s="112"/>
      <c r="P180" s="112"/>
      <c r="Q180" s="112"/>
      <c r="R180" s="37"/>
      <c r="T180" s="83"/>
      <c r="U180" s="18" t="s">
        <v>24</v>
      </c>
      <c r="W180" s="99">
        <f>$V$180*$K$180</f>
        <v>0</v>
      </c>
      <c r="X180" s="99">
        <v>0.04325</v>
      </c>
      <c r="Y180" s="99">
        <f>$X$180*$K$180</f>
        <v>0</v>
      </c>
      <c r="Z180" s="99">
        <v>0</v>
      </c>
      <c r="AA180" s="100">
        <f>$Z$180*$K$180</f>
        <v>0</v>
      </c>
      <c r="AR180" s="5" t="s">
        <v>89</v>
      </c>
      <c r="AT180" s="5" t="s">
        <v>84</v>
      </c>
      <c r="AU180" s="5" t="s">
        <v>41</v>
      </c>
      <c r="AY180" s="5" t="s">
        <v>87</v>
      </c>
      <c r="BE180" s="34">
        <f>IF($U$180="základná",$N$180,0)</f>
        <v>0</v>
      </c>
      <c r="BF180" s="34">
        <f>IF($U$180="znížená",$N$180,0)</f>
        <v>0</v>
      </c>
      <c r="BG180" s="34">
        <f>IF($U$180="zákl. prenesená",$N$180,0)</f>
        <v>0</v>
      </c>
      <c r="BH180" s="34">
        <f>IF($U$180="zníž. prenesená",$N$180,0)</f>
        <v>0</v>
      </c>
      <c r="BI180" s="34">
        <f>IF($U$180="nulová",$N$180,0)</f>
        <v>0</v>
      </c>
      <c r="BJ180" s="5" t="s">
        <v>41</v>
      </c>
      <c r="BK180" s="77">
        <f>ROUND($L$180*$K$180,3)</f>
        <v>0</v>
      </c>
      <c r="BL180" s="5" t="s">
        <v>89</v>
      </c>
      <c r="BM180" s="5" t="s">
        <v>715</v>
      </c>
    </row>
    <row r="181" spans="2:63" s="87" customFormat="1" ht="30" customHeight="1">
      <c r="B181" s="88"/>
      <c r="D181" s="95" t="s">
        <v>121</v>
      </c>
      <c r="E181" s="95"/>
      <c r="F181" s="95"/>
      <c r="G181" s="95"/>
      <c r="H181" s="95"/>
      <c r="I181" s="95"/>
      <c r="J181" s="95"/>
      <c r="K181" s="95"/>
      <c r="L181" s="95"/>
      <c r="M181" s="95"/>
      <c r="N181" s="116">
        <f>$BK$181</f>
        <v>0</v>
      </c>
      <c r="O181" s="117"/>
      <c r="P181" s="117"/>
      <c r="Q181" s="117"/>
      <c r="R181" s="90"/>
      <c r="T181" s="91"/>
      <c r="W181" s="92">
        <f>SUM($W$182:$W$185)</f>
        <v>0</v>
      </c>
      <c r="Y181" s="92">
        <f>SUM($Y$182:$Y$185)</f>
        <v>671.0945566500001</v>
      </c>
      <c r="AA181" s="93">
        <f>SUM($AA$182:$AA$185)</f>
        <v>0</v>
      </c>
      <c r="AR181" s="89" t="s">
        <v>40</v>
      </c>
      <c r="AT181" s="89" t="s">
        <v>38</v>
      </c>
      <c r="AU181" s="89" t="s">
        <v>40</v>
      </c>
      <c r="AY181" s="89" t="s">
        <v>87</v>
      </c>
      <c r="BK181" s="94">
        <f>SUM($BK$182:$BK$185)</f>
        <v>0</v>
      </c>
    </row>
    <row r="182" spans="2:65" s="5" customFormat="1" ht="34.5" customHeight="1">
      <c r="B182" s="36"/>
      <c r="C182" s="96" t="s">
        <v>309</v>
      </c>
      <c r="D182" s="96" t="s">
        <v>84</v>
      </c>
      <c r="E182" s="97" t="s">
        <v>310</v>
      </c>
      <c r="F182" s="122" t="s">
        <v>311</v>
      </c>
      <c r="G182" s="112"/>
      <c r="H182" s="112"/>
      <c r="I182" s="112"/>
      <c r="J182" s="98" t="s">
        <v>88</v>
      </c>
      <c r="K182" s="82">
        <v>345.645</v>
      </c>
      <c r="L182" s="111">
        <v>0</v>
      </c>
      <c r="M182" s="112"/>
      <c r="N182" s="121">
        <f>ROUND($L$182*$K$182,3)</f>
        <v>0</v>
      </c>
      <c r="O182" s="112"/>
      <c r="P182" s="112"/>
      <c r="Q182" s="112"/>
      <c r="R182" s="37"/>
      <c r="T182" s="83"/>
      <c r="U182" s="18" t="s">
        <v>24</v>
      </c>
      <c r="W182" s="99">
        <f>$V$182*$K$182</f>
        <v>0</v>
      </c>
      <c r="X182" s="99">
        <v>1.89077</v>
      </c>
      <c r="Y182" s="99">
        <f>$X$182*$K$182</f>
        <v>653.53519665</v>
      </c>
      <c r="Z182" s="99">
        <v>0</v>
      </c>
      <c r="AA182" s="100">
        <f>$Z$182*$K$182</f>
        <v>0</v>
      </c>
      <c r="AR182" s="5" t="s">
        <v>89</v>
      </c>
      <c r="AT182" s="5" t="s">
        <v>84</v>
      </c>
      <c r="AU182" s="5" t="s">
        <v>41</v>
      </c>
      <c r="AY182" s="5" t="s">
        <v>87</v>
      </c>
      <c r="BE182" s="34">
        <f>IF($U$182="základná",$N$182,0)</f>
        <v>0</v>
      </c>
      <c r="BF182" s="34">
        <f>IF($U$182="znížená",$N$182,0)</f>
        <v>0</v>
      </c>
      <c r="BG182" s="34">
        <f>IF($U$182="zákl. prenesená",$N$182,0)</f>
        <v>0</v>
      </c>
      <c r="BH182" s="34">
        <f>IF($U$182="zníž. prenesená",$N$182,0)</f>
        <v>0</v>
      </c>
      <c r="BI182" s="34">
        <f>IF($U$182="nulová",$N$182,0)</f>
        <v>0</v>
      </c>
      <c r="BJ182" s="5" t="s">
        <v>41</v>
      </c>
      <c r="BK182" s="77">
        <f>ROUND($L$182*$K$182,3)</f>
        <v>0</v>
      </c>
      <c r="BL182" s="5" t="s">
        <v>89</v>
      </c>
      <c r="BM182" s="5" t="s">
        <v>716</v>
      </c>
    </row>
    <row r="183" spans="2:65" s="5" customFormat="1" ht="24" customHeight="1">
      <c r="B183" s="36"/>
      <c r="C183" s="96" t="s">
        <v>313</v>
      </c>
      <c r="D183" s="96" t="s">
        <v>84</v>
      </c>
      <c r="E183" s="97" t="s">
        <v>314</v>
      </c>
      <c r="F183" s="122" t="s">
        <v>315</v>
      </c>
      <c r="G183" s="112"/>
      <c r="H183" s="112"/>
      <c r="I183" s="112"/>
      <c r="J183" s="98" t="s">
        <v>113</v>
      </c>
      <c r="K183" s="82">
        <v>52</v>
      </c>
      <c r="L183" s="111">
        <v>0</v>
      </c>
      <c r="M183" s="112"/>
      <c r="N183" s="121">
        <f>ROUND($L$183*$K$183,3)</f>
        <v>0</v>
      </c>
      <c r="O183" s="112"/>
      <c r="P183" s="112"/>
      <c r="Q183" s="112"/>
      <c r="R183" s="37"/>
      <c r="T183" s="83"/>
      <c r="U183" s="18" t="s">
        <v>24</v>
      </c>
      <c r="W183" s="99">
        <f>$V$183*$K$183</f>
        <v>0</v>
      </c>
      <c r="X183" s="99">
        <v>0.0066</v>
      </c>
      <c r="Y183" s="99">
        <f>$X$183*$K$183</f>
        <v>0.3432</v>
      </c>
      <c r="Z183" s="99">
        <v>0</v>
      </c>
      <c r="AA183" s="100">
        <f>$Z$183*$K$183</f>
        <v>0</v>
      </c>
      <c r="AR183" s="5" t="s">
        <v>89</v>
      </c>
      <c r="AT183" s="5" t="s">
        <v>84</v>
      </c>
      <c r="AU183" s="5" t="s">
        <v>41</v>
      </c>
      <c r="AY183" s="5" t="s">
        <v>87</v>
      </c>
      <c r="BE183" s="34">
        <f>IF($U$183="základná",$N$183,0)</f>
        <v>0</v>
      </c>
      <c r="BF183" s="34">
        <f>IF($U$183="znížená",$N$183,0)</f>
        <v>0</v>
      </c>
      <c r="BG183" s="34">
        <f>IF($U$183="zákl. prenesená",$N$183,0)</f>
        <v>0</v>
      </c>
      <c r="BH183" s="34">
        <f>IF($U$183="zníž. prenesená",$N$183,0)</f>
        <v>0</v>
      </c>
      <c r="BI183" s="34">
        <f>IF($U$183="nulová",$N$183,0)</f>
        <v>0</v>
      </c>
      <c r="BJ183" s="5" t="s">
        <v>41</v>
      </c>
      <c r="BK183" s="77">
        <f>ROUND($L$183*$K$183,3)</f>
        <v>0</v>
      </c>
      <c r="BL183" s="5" t="s">
        <v>89</v>
      </c>
      <c r="BM183" s="5" t="s">
        <v>717</v>
      </c>
    </row>
    <row r="184" spans="2:65" s="5" customFormat="1" ht="13.5" customHeight="1">
      <c r="B184" s="36"/>
      <c r="C184" s="101" t="s">
        <v>317</v>
      </c>
      <c r="D184" s="101" t="s">
        <v>97</v>
      </c>
      <c r="E184" s="102" t="s">
        <v>318</v>
      </c>
      <c r="F184" s="118" t="s">
        <v>319</v>
      </c>
      <c r="G184" s="119"/>
      <c r="H184" s="119"/>
      <c r="I184" s="119"/>
      <c r="J184" s="103" t="s">
        <v>113</v>
      </c>
      <c r="K184" s="104">
        <v>52.52</v>
      </c>
      <c r="L184" s="120">
        <v>0</v>
      </c>
      <c r="M184" s="119"/>
      <c r="N184" s="125">
        <f>ROUND($L$184*$K$184,3)</f>
        <v>0</v>
      </c>
      <c r="O184" s="112"/>
      <c r="P184" s="112"/>
      <c r="Q184" s="112"/>
      <c r="R184" s="37"/>
      <c r="T184" s="83"/>
      <c r="U184" s="18" t="s">
        <v>24</v>
      </c>
      <c r="W184" s="99">
        <f>$V$184*$K$184</f>
        <v>0</v>
      </c>
      <c r="X184" s="99">
        <v>0.164</v>
      </c>
      <c r="Y184" s="99">
        <f>$X$184*$K$184</f>
        <v>8.613280000000001</v>
      </c>
      <c r="Z184" s="99">
        <v>0</v>
      </c>
      <c r="AA184" s="100">
        <f>$Z$184*$K$184</f>
        <v>0</v>
      </c>
      <c r="AR184" s="5" t="s">
        <v>94</v>
      </c>
      <c r="AT184" s="5" t="s">
        <v>97</v>
      </c>
      <c r="AU184" s="5" t="s">
        <v>41</v>
      </c>
      <c r="AY184" s="5" t="s">
        <v>87</v>
      </c>
      <c r="BE184" s="34">
        <f>IF($U$184="základná",$N$184,0)</f>
        <v>0</v>
      </c>
      <c r="BF184" s="34">
        <f>IF($U$184="znížená",$N$184,0)</f>
        <v>0</v>
      </c>
      <c r="BG184" s="34">
        <f>IF($U$184="zákl. prenesená",$N$184,0)</f>
        <v>0</v>
      </c>
      <c r="BH184" s="34">
        <f>IF($U$184="zníž. prenesená",$N$184,0)</f>
        <v>0</v>
      </c>
      <c r="BI184" s="34">
        <f>IF($U$184="nulová",$N$184,0)</f>
        <v>0</v>
      </c>
      <c r="BJ184" s="5" t="s">
        <v>41</v>
      </c>
      <c r="BK184" s="77">
        <f>ROUND($L$184*$K$184,3)</f>
        <v>0</v>
      </c>
      <c r="BL184" s="5" t="s">
        <v>89</v>
      </c>
      <c r="BM184" s="5" t="s">
        <v>718</v>
      </c>
    </row>
    <row r="185" spans="2:65" s="5" customFormat="1" ht="24" customHeight="1">
      <c r="B185" s="36"/>
      <c r="C185" s="96" t="s">
        <v>321</v>
      </c>
      <c r="D185" s="96" t="s">
        <v>84</v>
      </c>
      <c r="E185" s="97" t="s">
        <v>322</v>
      </c>
      <c r="F185" s="122" t="s">
        <v>323</v>
      </c>
      <c r="G185" s="112"/>
      <c r="H185" s="112"/>
      <c r="I185" s="112"/>
      <c r="J185" s="98" t="s">
        <v>113</v>
      </c>
      <c r="K185" s="82">
        <v>52</v>
      </c>
      <c r="L185" s="111">
        <v>0</v>
      </c>
      <c r="M185" s="112"/>
      <c r="N185" s="121">
        <f>ROUND($L$185*$K$185,3)</f>
        <v>0</v>
      </c>
      <c r="O185" s="112"/>
      <c r="P185" s="112"/>
      <c r="Q185" s="112"/>
      <c r="R185" s="37"/>
      <c r="T185" s="83"/>
      <c r="U185" s="18" t="s">
        <v>24</v>
      </c>
      <c r="W185" s="99">
        <f>$V$185*$K$185</f>
        <v>0</v>
      </c>
      <c r="X185" s="99">
        <v>0.16544</v>
      </c>
      <c r="Y185" s="99">
        <f>$X$185*$K$185</f>
        <v>8.60288</v>
      </c>
      <c r="Z185" s="99">
        <v>0</v>
      </c>
      <c r="AA185" s="100">
        <f>$Z$185*$K$185</f>
        <v>0</v>
      </c>
      <c r="AR185" s="5" t="s">
        <v>89</v>
      </c>
      <c r="AT185" s="5" t="s">
        <v>84</v>
      </c>
      <c r="AU185" s="5" t="s">
        <v>41</v>
      </c>
      <c r="AY185" s="5" t="s">
        <v>87</v>
      </c>
      <c r="BE185" s="34">
        <f>IF($U$185="základná",$N$185,0)</f>
        <v>0</v>
      </c>
      <c r="BF185" s="34">
        <f>IF($U$185="znížená",$N$185,0)</f>
        <v>0</v>
      </c>
      <c r="BG185" s="34">
        <f>IF($U$185="zákl. prenesená",$N$185,0)</f>
        <v>0</v>
      </c>
      <c r="BH185" s="34">
        <f>IF($U$185="zníž. prenesená",$N$185,0)</f>
        <v>0</v>
      </c>
      <c r="BI185" s="34">
        <f>IF($U$185="nulová",$N$185,0)</f>
        <v>0</v>
      </c>
      <c r="BJ185" s="5" t="s">
        <v>41</v>
      </c>
      <c r="BK185" s="77">
        <f>ROUND($L$185*$K$185,3)</f>
        <v>0</v>
      </c>
      <c r="BL185" s="5" t="s">
        <v>89</v>
      </c>
      <c r="BM185" s="5" t="s">
        <v>719</v>
      </c>
    </row>
    <row r="186" spans="2:63" s="87" customFormat="1" ht="30" customHeight="1">
      <c r="B186" s="88"/>
      <c r="D186" s="95" t="s">
        <v>106</v>
      </c>
      <c r="E186" s="95"/>
      <c r="F186" s="95"/>
      <c r="G186" s="95"/>
      <c r="H186" s="95"/>
      <c r="I186" s="95"/>
      <c r="J186" s="95"/>
      <c r="K186" s="95"/>
      <c r="L186" s="95"/>
      <c r="M186" s="95"/>
      <c r="N186" s="116">
        <f>$BK$186</f>
        <v>0</v>
      </c>
      <c r="O186" s="117"/>
      <c r="P186" s="117"/>
      <c r="Q186" s="117"/>
      <c r="R186" s="90"/>
      <c r="T186" s="91"/>
      <c r="W186" s="92">
        <f>SUM($W$187:$W$198)</f>
        <v>0</v>
      </c>
      <c r="Y186" s="92">
        <f>SUM($Y$187:$Y$198)</f>
        <v>2437.6665577</v>
      </c>
      <c r="AA186" s="93">
        <f>SUM($AA$187:$AA$198)</f>
        <v>0</v>
      </c>
      <c r="AR186" s="89" t="s">
        <v>40</v>
      </c>
      <c r="AT186" s="89" t="s">
        <v>38</v>
      </c>
      <c r="AU186" s="89" t="s">
        <v>40</v>
      </c>
      <c r="AY186" s="89" t="s">
        <v>87</v>
      </c>
      <c r="BK186" s="94">
        <f>SUM($BK$187:$BK$198)</f>
        <v>0</v>
      </c>
    </row>
    <row r="187" spans="2:65" s="5" customFormat="1" ht="24" customHeight="1">
      <c r="B187" s="36"/>
      <c r="C187" s="96" t="s">
        <v>325</v>
      </c>
      <c r="D187" s="96" t="s">
        <v>84</v>
      </c>
      <c r="E187" s="97" t="s">
        <v>326</v>
      </c>
      <c r="F187" s="122" t="s">
        <v>327</v>
      </c>
      <c r="G187" s="112"/>
      <c r="H187" s="112"/>
      <c r="I187" s="112"/>
      <c r="J187" s="98" t="s">
        <v>103</v>
      </c>
      <c r="K187" s="82">
        <v>1690.459</v>
      </c>
      <c r="L187" s="111">
        <v>0</v>
      </c>
      <c r="M187" s="112"/>
      <c r="N187" s="121">
        <f>ROUND($L$187*$K$187,3)</f>
        <v>0</v>
      </c>
      <c r="O187" s="112"/>
      <c r="P187" s="112"/>
      <c r="Q187" s="112"/>
      <c r="R187" s="37"/>
      <c r="T187" s="83"/>
      <c r="U187" s="18" t="s">
        <v>24</v>
      </c>
      <c r="W187" s="99">
        <f>$V$187*$K$187</f>
        <v>0</v>
      </c>
      <c r="X187" s="99">
        <v>0.60104</v>
      </c>
      <c r="Y187" s="99">
        <f>$X$187*$K$187</f>
        <v>1016.0334773600001</v>
      </c>
      <c r="Z187" s="99">
        <v>0</v>
      </c>
      <c r="AA187" s="100">
        <f>$Z$187*$K$187</f>
        <v>0</v>
      </c>
      <c r="AR187" s="5" t="s">
        <v>89</v>
      </c>
      <c r="AT187" s="5" t="s">
        <v>84</v>
      </c>
      <c r="AU187" s="5" t="s">
        <v>41</v>
      </c>
      <c r="AY187" s="5" t="s">
        <v>87</v>
      </c>
      <c r="BE187" s="34">
        <f>IF($U$187="základná",$N$187,0)</f>
        <v>0</v>
      </c>
      <c r="BF187" s="34">
        <f>IF($U$187="znížená",$N$187,0)</f>
        <v>0</v>
      </c>
      <c r="BG187" s="34">
        <f>IF($U$187="zákl. prenesená",$N$187,0)</f>
        <v>0</v>
      </c>
      <c r="BH187" s="34">
        <f>IF($U$187="zníž. prenesená",$N$187,0)</f>
        <v>0</v>
      </c>
      <c r="BI187" s="34">
        <f>IF($U$187="nulová",$N$187,0)</f>
        <v>0</v>
      </c>
      <c r="BJ187" s="5" t="s">
        <v>41</v>
      </c>
      <c r="BK187" s="77">
        <f>ROUND($L$187*$K$187,3)</f>
        <v>0</v>
      </c>
      <c r="BL187" s="5" t="s">
        <v>89</v>
      </c>
      <c r="BM187" s="5" t="s">
        <v>720</v>
      </c>
    </row>
    <row r="188" spans="2:65" s="5" customFormat="1" ht="24" customHeight="1">
      <c r="B188" s="36"/>
      <c r="C188" s="96" t="s">
        <v>329</v>
      </c>
      <c r="D188" s="96" t="s">
        <v>84</v>
      </c>
      <c r="E188" s="97" t="s">
        <v>330</v>
      </c>
      <c r="F188" s="122" t="s">
        <v>331</v>
      </c>
      <c r="G188" s="112"/>
      <c r="H188" s="112"/>
      <c r="I188" s="112"/>
      <c r="J188" s="98" t="s">
        <v>103</v>
      </c>
      <c r="K188" s="82">
        <v>1690.459</v>
      </c>
      <c r="L188" s="111">
        <v>0</v>
      </c>
      <c r="M188" s="112"/>
      <c r="N188" s="121">
        <f>ROUND($L$188*$K$188,3)</f>
        <v>0</v>
      </c>
      <c r="O188" s="112"/>
      <c r="P188" s="112"/>
      <c r="Q188" s="112"/>
      <c r="R188" s="37"/>
      <c r="T188" s="83"/>
      <c r="U188" s="18" t="s">
        <v>24</v>
      </c>
      <c r="W188" s="99">
        <f>$V$188*$K$188</f>
        <v>0</v>
      </c>
      <c r="X188" s="99">
        <v>0.27994</v>
      </c>
      <c r="Y188" s="99">
        <f>$X$188*$K$188</f>
        <v>473.22709246000005</v>
      </c>
      <c r="Z188" s="99">
        <v>0</v>
      </c>
      <c r="AA188" s="100">
        <f>$Z$188*$K$188</f>
        <v>0</v>
      </c>
      <c r="AR188" s="5" t="s">
        <v>89</v>
      </c>
      <c r="AT188" s="5" t="s">
        <v>84</v>
      </c>
      <c r="AU188" s="5" t="s">
        <v>41</v>
      </c>
      <c r="AY188" s="5" t="s">
        <v>87</v>
      </c>
      <c r="BE188" s="34">
        <f>IF($U$188="základná",$N$188,0)</f>
        <v>0</v>
      </c>
      <c r="BF188" s="34">
        <f>IF($U$188="znížená",$N$188,0)</f>
        <v>0</v>
      </c>
      <c r="BG188" s="34">
        <f>IF($U$188="zákl. prenesená",$N$188,0)</f>
        <v>0</v>
      </c>
      <c r="BH188" s="34">
        <f>IF($U$188="zníž. prenesená",$N$188,0)</f>
        <v>0</v>
      </c>
      <c r="BI188" s="34">
        <f>IF($U$188="nulová",$N$188,0)</f>
        <v>0</v>
      </c>
      <c r="BJ188" s="5" t="s">
        <v>41</v>
      </c>
      <c r="BK188" s="77">
        <f>ROUND($L$188*$K$188,3)</f>
        <v>0</v>
      </c>
      <c r="BL188" s="5" t="s">
        <v>89</v>
      </c>
      <c r="BM188" s="5" t="s">
        <v>721</v>
      </c>
    </row>
    <row r="189" spans="2:65" s="5" customFormat="1" ht="24" customHeight="1">
      <c r="B189" s="36"/>
      <c r="C189" s="96" t="s">
        <v>333</v>
      </c>
      <c r="D189" s="96" t="s">
        <v>84</v>
      </c>
      <c r="E189" s="97" t="s">
        <v>334</v>
      </c>
      <c r="F189" s="122" t="s">
        <v>335</v>
      </c>
      <c r="G189" s="112"/>
      <c r="H189" s="112"/>
      <c r="I189" s="112"/>
      <c r="J189" s="98" t="s">
        <v>103</v>
      </c>
      <c r="K189" s="82">
        <v>1690.459</v>
      </c>
      <c r="L189" s="111">
        <v>0</v>
      </c>
      <c r="M189" s="112"/>
      <c r="N189" s="121">
        <f>ROUND($L$189*$K$189,3)</f>
        <v>0</v>
      </c>
      <c r="O189" s="112"/>
      <c r="P189" s="112"/>
      <c r="Q189" s="112"/>
      <c r="R189" s="37"/>
      <c r="T189" s="83"/>
      <c r="U189" s="18" t="s">
        <v>24</v>
      </c>
      <c r="W189" s="99">
        <f>$V$189*$K$189</f>
        <v>0</v>
      </c>
      <c r="X189" s="99">
        <v>0.1012</v>
      </c>
      <c r="Y189" s="99">
        <f>$X$189*$K$189</f>
        <v>171.0744508</v>
      </c>
      <c r="Z189" s="99">
        <v>0</v>
      </c>
      <c r="AA189" s="100">
        <f>$Z$189*$K$189</f>
        <v>0</v>
      </c>
      <c r="AR189" s="5" t="s">
        <v>89</v>
      </c>
      <c r="AT189" s="5" t="s">
        <v>84</v>
      </c>
      <c r="AU189" s="5" t="s">
        <v>41</v>
      </c>
      <c r="AY189" s="5" t="s">
        <v>87</v>
      </c>
      <c r="BE189" s="34">
        <f>IF($U$189="základná",$N$189,0)</f>
        <v>0</v>
      </c>
      <c r="BF189" s="34">
        <f>IF($U$189="znížená",$N$189,0)</f>
        <v>0</v>
      </c>
      <c r="BG189" s="34">
        <f>IF($U$189="zákl. prenesená",$N$189,0)</f>
        <v>0</v>
      </c>
      <c r="BH189" s="34">
        <f>IF($U$189="zníž. prenesená",$N$189,0)</f>
        <v>0</v>
      </c>
      <c r="BI189" s="34">
        <f>IF($U$189="nulová",$N$189,0)</f>
        <v>0</v>
      </c>
      <c r="BJ189" s="5" t="s">
        <v>41</v>
      </c>
      <c r="BK189" s="77">
        <f>ROUND($L$189*$K$189,3)</f>
        <v>0</v>
      </c>
      <c r="BL189" s="5" t="s">
        <v>89</v>
      </c>
      <c r="BM189" s="5" t="s">
        <v>722</v>
      </c>
    </row>
    <row r="190" spans="2:65" s="5" customFormat="1" ht="24" customHeight="1">
      <c r="B190" s="36"/>
      <c r="C190" s="96" t="s">
        <v>337</v>
      </c>
      <c r="D190" s="96" t="s">
        <v>84</v>
      </c>
      <c r="E190" s="97" t="s">
        <v>338</v>
      </c>
      <c r="F190" s="122" t="s">
        <v>339</v>
      </c>
      <c r="G190" s="112"/>
      <c r="H190" s="112"/>
      <c r="I190" s="112"/>
      <c r="J190" s="98" t="s">
        <v>103</v>
      </c>
      <c r="K190" s="82">
        <v>1690.459</v>
      </c>
      <c r="L190" s="111">
        <v>0</v>
      </c>
      <c r="M190" s="112"/>
      <c r="N190" s="121">
        <f>ROUND($L$190*$K$190,3)</f>
        <v>0</v>
      </c>
      <c r="O190" s="112"/>
      <c r="P190" s="112"/>
      <c r="Q190" s="112"/>
      <c r="R190" s="37"/>
      <c r="T190" s="83"/>
      <c r="U190" s="18" t="s">
        <v>24</v>
      </c>
      <c r="W190" s="99">
        <f>$V$190*$K$190</f>
        <v>0</v>
      </c>
      <c r="X190" s="99">
        <v>0.31743</v>
      </c>
      <c r="Y190" s="99">
        <f>$X$190*$K$190</f>
        <v>536.60240037</v>
      </c>
      <c r="Z190" s="99">
        <v>0</v>
      </c>
      <c r="AA190" s="100">
        <f>$Z$190*$K$190</f>
        <v>0</v>
      </c>
      <c r="AR190" s="5" t="s">
        <v>89</v>
      </c>
      <c r="AT190" s="5" t="s">
        <v>84</v>
      </c>
      <c r="AU190" s="5" t="s">
        <v>41</v>
      </c>
      <c r="AY190" s="5" t="s">
        <v>87</v>
      </c>
      <c r="BE190" s="34">
        <f>IF($U$190="základná",$N$190,0)</f>
        <v>0</v>
      </c>
      <c r="BF190" s="34">
        <f>IF($U$190="znížená",$N$190,0)</f>
        <v>0</v>
      </c>
      <c r="BG190" s="34">
        <f>IF($U$190="zákl. prenesená",$N$190,0)</f>
        <v>0</v>
      </c>
      <c r="BH190" s="34">
        <f>IF($U$190="zníž. prenesená",$N$190,0)</f>
        <v>0</v>
      </c>
      <c r="BI190" s="34">
        <f>IF($U$190="nulová",$N$190,0)</f>
        <v>0</v>
      </c>
      <c r="BJ190" s="5" t="s">
        <v>41</v>
      </c>
      <c r="BK190" s="77">
        <f>ROUND($L$190*$K$190,3)</f>
        <v>0</v>
      </c>
      <c r="BL190" s="5" t="s">
        <v>89</v>
      </c>
      <c r="BM190" s="5" t="s">
        <v>723</v>
      </c>
    </row>
    <row r="191" spans="2:65" s="5" customFormat="1" ht="24" customHeight="1">
      <c r="B191" s="36"/>
      <c r="C191" s="96" t="s">
        <v>341</v>
      </c>
      <c r="D191" s="96" t="s">
        <v>84</v>
      </c>
      <c r="E191" s="97" t="s">
        <v>342</v>
      </c>
      <c r="F191" s="122" t="s">
        <v>343</v>
      </c>
      <c r="G191" s="112"/>
      <c r="H191" s="112"/>
      <c r="I191" s="112"/>
      <c r="J191" s="98" t="s">
        <v>103</v>
      </c>
      <c r="K191" s="82">
        <v>1690.459</v>
      </c>
      <c r="L191" s="111">
        <v>0</v>
      </c>
      <c r="M191" s="112"/>
      <c r="N191" s="121">
        <f>ROUND($L$191*$K$191,3)</f>
        <v>0</v>
      </c>
      <c r="O191" s="112"/>
      <c r="P191" s="112"/>
      <c r="Q191" s="112"/>
      <c r="R191" s="37"/>
      <c r="T191" s="83"/>
      <c r="U191" s="18" t="s">
        <v>24</v>
      </c>
      <c r="W191" s="99">
        <f>$V$191*$K$191</f>
        <v>0</v>
      </c>
      <c r="X191" s="99">
        <v>0.12819</v>
      </c>
      <c r="Y191" s="99">
        <f>$X$191*$K$191</f>
        <v>216.69993921</v>
      </c>
      <c r="Z191" s="99">
        <v>0</v>
      </c>
      <c r="AA191" s="100">
        <f>$Z$191*$K$191</f>
        <v>0</v>
      </c>
      <c r="AR191" s="5" t="s">
        <v>89</v>
      </c>
      <c r="AT191" s="5" t="s">
        <v>84</v>
      </c>
      <c r="AU191" s="5" t="s">
        <v>41</v>
      </c>
      <c r="AY191" s="5" t="s">
        <v>87</v>
      </c>
      <c r="BE191" s="34">
        <f>IF($U$191="základná",$N$191,0)</f>
        <v>0</v>
      </c>
      <c r="BF191" s="34">
        <f>IF($U$191="znížená",$N$191,0)</f>
        <v>0</v>
      </c>
      <c r="BG191" s="34">
        <f>IF($U$191="zákl. prenesená",$N$191,0)</f>
        <v>0</v>
      </c>
      <c r="BH191" s="34">
        <f>IF($U$191="zníž. prenesená",$N$191,0)</f>
        <v>0</v>
      </c>
      <c r="BI191" s="34">
        <f>IF($U$191="nulová",$N$191,0)</f>
        <v>0</v>
      </c>
      <c r="BJ191" s="5" t="s">
        <v>41</v>
      </c>
      <c r="BK191" s="77">
        <f>ROUND($L$191*$K$191,3)</f>
        <v>0</v>
      </c>
      <c r="BL191" s="5" t="s">
        <v>89</v>
      </c>
      <c r="BM191" s="5" t="s">
        <v>724</v>
      </c>
    </row>
    <row r="192" spans="2:65" s="5" customFormat="1" ht="24" customHeight="1">
      <c r="B192" s="36"/>
      <c r="C192" s="96" t="s">
        <v>345</v>
      </c>
      <c r="D192" s="96" t="s">
        <v>84</v>
      </c>
      <c r="E192" s="97" t="s">
        <v>346</v>
      </c>
      <c r="F192" s="122" t="s">
        <v>347</v>
      </c>
      <c r="G192" s="112"/>
      <c r="H192" s="112"/>
      <c r="I192" s="112"/>
      <c r="J192" s="98" t="s">
        <v>103</v>
      </c>
      <c r="K192" s="82">
        <v>0</v>
      </c>
      <c r="L192" s="111">
        <v>0</v>
      </c>
      <c r="M192" s="112"/>
      <c r="N192" s="121">
        <f>ROUND($L$192*$K$192,3)</f>
        <v>0</v>
      </c>
      <c r="O192" s="112"/>
      <c r="P192" s="112"/>
      <c r="Q192" s="112"/>
      <c r="R192" s="37"/>
      <c r="T192" s="83"/>
      <c r="U192" s="18" t="s">
        <v>24</v>
      </c>
      <c r="W192" s="99">
        <f>$V$192*$K$192</f>
        <v>0</v>
      </c>
      <c r="X192" s="99">
        <v>0.22589</v>
      </c>
      <c r="Y192" s="99">
        <f>$X$192*$K$192</f>
        <v>0</v>
      </c>
      <c r="Z192" s="99">
        <v>0</v>
      </c>
      <c r="AA192" s="100">
        <f>$Z$192*$K$192</f>
        <v>0</v>
      </c>
      <c r="AR192" s="5" t="s">
        <v>89</v>
      </c>
      <c r="AT192" s="5" t="s">
        <v>84</v>
      </c>
      <c r="AU192" s="5" t="s">
        <v>41</v>
      </c>
      <c r="AY192" s="5" t="s">
        <v>87</v>
      </c>
      <c r="BE192" s="34">
        <f>IF($U$192="základná",$N$192,0)</f>
        <v>0</v>
      </c>
      <c r="BF192" s="34">
        <f>IF($U$192="znížená",$N$192,0)</f>
        <v>0</v>
      </c>
      <c r="BG192" s="34">
        <f>IF($U$192="zákl. prenesená",$N$192,0)</f>
        <v>0</v>
      </c>
      <c r="BH192" s="34">
        <f>IF($U$192="zníž. prenesená",$N$192,0)</f>
        <v>0</v>
      </c>
      <c r="BI192" s="34">
        <f>IF($U$192="nulová",$N$192,0)</f>
        <v>0</v>
      </c>
      <c r="BJ192" s="5" t="s">
        <v>41</v>
      </c>
      <c r="BK192" s="77">
        <f>ROUND($L$192*$K$192,3)</f>
        <v>0</v>
      </c>
      <c r="BL192" s="5" t="s">
        <v>89</v>
      </c>
      <c r="BM192" s="5" t="s">
        <v>725</v>
      </c>
    </row>
    <row r="193" spans="2:65" s="5" customFormat="1" ht="24" customHeight="1">
      <c r="B193" s="36"/>
      <c r="C193" s="96" t="s">
        <v>349</v>
      </c>
      <c r="D193" s="96" t="s">
        <v>84</v>
      </c>
      <c r="E193" s="97" t="s">
        <v>350</v>
      </c>
      <c r="F193" s="122" t="s">
        <v>351</v>
      </c>
      <c r="G193" s="112"/>
      <c r="H193" s="112"/>
      <c r="I193" s="112"/>
      <c r="J193" s="98" t="s">
        <v>103</v>
      </c>
      <c r="K193" s="82">
        <v>0</v>
      </c>
      <c r="L193" s="111">
        <v>0</v>
      </c>
      <c r="M193" s="112"/>
      <c r="N193" s="121">
        <f>ROUND($L$193*$K$193,3)</f>
        <v>0</v>
      </c>
      <c r="O193" s="112"/>
      <c r="P193" s="112"/>
      <c r="Q193" s="112"/>
      <c r="R193" s="37"/>
      <c r="T193" s="83"/>
      <c r="U193" s="18" t="s">
        <v>24</v>
      </c>
      <c r="W193" s="99">
        <f>$V$193*$K$193</f>
        <v>0</v>
      </c>
      <c r="X193" s="99">
        <v>0.25332</v>
      </c>
      <c r="Y193" s="99">
        <f>$X$193*$K$193</f>
        <v>0</v>
      </c>
      <c r="Z193" s="99">
        <v>0</v>
      </c>
      <c r="AA193" s="100">
        <f>$Z$193*$K$193</f>
        <v>0</v>
      </c>
      <c r="AR193" s="5" t="s">
        <v>89</v>
      </c>
      <c r="AT193" s="5" t="s">
        <v>84</v>
      </c>
      <c r="AU193" s="5" t="s">
        <v>41</v>
      </c>
      <c r="AY193" s="5" t="s">
        <v>87</v>
      </c>
      <c r="BE193" s="34">
        <f>IF($U$193="základná",$N$193,0)</f>
        <v>0</v>
      </c>
      <c r="BF193" s="34">
        <f>IF($U$193="znížená",$N$193,0)</f>
        <v>0</v>
      </c>
      <c r="BG193" s="34">
        <f>IF($U$193="zákl. prenesená",$N$193,0)</f>
        <v>0</v>
      </c>
      <c r="BH193" s="34">
        <f>IF($U$193="zníž. prenesená",$N$193,0)</f>
        <v>0</v>
      </c>
      <c r="BI193" s="34">
        <f>IF($U$193="nulová",$N$193,0)</f>
        <v>0</v>
      </c>
      <c r="BJ193" s="5" t="s">
        <v>41</v>
      </c>
      <c r="BK193" s="77">
        <f>ROUND($L$193*$K$193,3)</f>
        <v>0</v>
      </c>
      <c r="BL193" s="5" t="s">
        <v>89</v>
      </c>
      <c r="BM193" s="5" t="s">
        <v>726</v>
      </c>
    </row>
    <row r="194" spans="2:65" s="5" customFormat="1" ht="24" customHeight="1">
      <c r="B194" s="36"/>
      <c r="C194" s="96" t="s">
        <v>353</v>
      </c>
      <c r="D194" s="96" t="s">
        <v>84</v>
      </c>
      <c r="E194" s="97" t="s">
        <v>354</v>
      </c>
      <c r="F194" s="122" t="s">
        <v>355</v>
      </c>
      <c r="G194" s="112"/>
      <c r="H194" s="112"/>
      <c r="I194" s="112"/>
      <c r="J194" s="98" t="s">
        <v>103</v>
      </c>
      <c r="K194" s="82">
        <v>50</v>
      </c>
      <c r="L194" s="111">
        <v>0</v>
      </c>
      <c r="M194" s="112"/>
      <c r="N194" s="121">
        <f>ROUND($L$194*$K$194,3)</f>
        <v>0</v>
      </c>
      <c r="O194" s="112"/>
      <c r="P194" s="112"/>
      <c r="Q194" s="112"/>
      <c r="R194" s="37"/>
      <c r="T194" s="83"/>
      <c r="U194" s="18" t="s">
        <v>24</v>
      </c>
      <c r="W194" s="99">
        <f>$V$194*$K$194</f>
        <v>0</v>
      </c>
      <c r="X194" s="99">
        <v>0.39278495</v>
      </c>
      <c r="Y194" s="99">
        <f>$X$194*$K$194</f>
        <v>19.6392475</v>
      </c>
      <c r="Z194" s="99">
        <v>0</v>
      </c>
      <c r="AA194" s="100">
        <f>$Z$194*$K$194</f>
        <v>0</v>
      </c>
      <c r="AR194" s="5" t="s">
        <v>89</v>
      </c>
      <c r="AT194" s="5" t="s">
        <v>84</v>
      </c>
      <c r="AU194" s="5" t="s">
        <v>41</v>
      </c>
      <c r="AY194" s="5" t="s">
        <v>87</v>
      </c>
      <c r="BE194" s="34">
        <f>IF($U$194="základná",$N$194,0)</f>
        <v>0</v>
      </c>
      <c r="BF194" s="34">
        <f>IF($U$194="znížená",$N$194,0)</f>
        <v>0</v>
      </c>
      <c r="BG194" s="34">
        <f>IF($U$194="zákl. prenesená",$N$194,0)</f>
        <v>0</v>
      </c>
      <c r="BH194" s="34">
        <f>IF($U$194="zníž. prenesená",$N$194,0)</f>
        <v>0</v>
      </c>
      <c r="BI194" s="34">
        <f>IF($U$194="nulová",$N$194,0)</f>
        <v>0</v>
      </c>
      <c r="BJ194" s="5" t="s">
        <v>41</v>
      </c>
      <c r="BK194" s="77">
        <f>ROUND($L$194*$K$194,3)</f>
        <v>0</v>
      </c>
      <c r="BL194" s="5" t="s">
        <v>89</v>
      </c>
      <c r="BM194" s="5" t="s">
        <v>727</v>
      </c>
    </row>
    <row r="195" spans="2:65" s="5" customFormat="1" ht="24" customHeight="1">
      <c r="B195" s="36"/>
      <c r="C195" s="96" t="s">
        <v>357</v>
      </c>
      <c r="D195" s="96" t="s">
        <v>84</v>
      </c>
      <c r="E195" s="97" t="s">
        <v>358</v>
      </c>
      <c r="F195" s="122" t="s">
        <v>359</v>
      </c>
      <c r="G195" s="112"/>
      <c r="H195" s="112"/>
      <c r="I195" s="112"/>
      <c r="J195" s="98" t="s">
        <v>110</v>
      </c>
      <c r="K195" s="82">
        <v>5</v>
      </c>
      <c r="L195" s="111">
        <v>0</v>
      </c>
      <c r="M195" s="112"/>
      <c r="N195" s="121">
        <f>ROUND($L$195*$K$195,3)</f>
        <v>0</v>
      </c>
      <c r="O195" s="112"/>
      <c r="P195" s="112"/>
      <c r="Q195" s="112"/>
      <c r="R195" s="37"/>
      <c r="T195" s="83"/>
      <c r="U195" s="18" t="s">
        <v>24</v>
      </c>
      <c r="W195" s="99">
        <f>$V$195*$K$195</f>
        <v>0</v>
      </c>
      <c r="X195" s="99">
        <v>0.59759</v>
      </c>
      <c r="Y195" s="99">
        <f>$X$195*$K$195</f>
        <v>2.9879499999999997</v>
      </c>
      <c r="Z195" s="99">
        <v>0</v>
      </c>
      <c r="AA195" s="100">
        <f>$Z$195*$K$195</f>
        <v>0</v>
      </c>
      <c r="AR195" s="5" t="s">
        <v>89</v>
      </c>
      <c r="AT195" s="5" t="s">
        <v>84</v>
      </c>
      <c r="AU195" s="5" t="s">
        <v>41</v>
      </c>
      <c r="AY195" s="5" t="s">
        <v>87</v>
      </c>
      <c r="BE195" s="34">
        <f>IF($U$195="základná",$N$195,0)</f>
        <v>0</v>
      </c>
      <c r="BF195" s="34">
        <f>IF($U$195="znížená",$N$195,0)</f>
        <v>0</v>
      </c>
      <c r="BG195" s="34">
        <f>IF($U$195="zákl. prenesená",$N$195,0)</f>
        <v>0</v>
      </c>
      <c r="BH195" s="34">
        <f>IF($U$195="zníž. prenesená",$N$195,0)</f>
        <v>0</v>
      </c>
      <c r="BI195" s="34">
        <f>IF($U$195="nulová",$N$195,0)</f>
        <v>0</v>
      </c>
      <c r="BJ195" s="5" t="s">
        <v>41</v>
      </c>
      <c r="BK195" s="77">
        <f>ROUND($L$195*$K$195,3)</f>
        <v>0</v>
      </c>
      <c r="BL195" s="5" t="s">
        <v>89</v>
      </c>
      <c r="BM195" s="5" t="s">
        <v>728</v>
      </c>
    </row>
    <row r="196" spans="2:65" s="5" customFormat="1" ht="24" customHeight="1">
      <c r="B196" s="36"/>
      <c r="C196" s="101" t="s">
        <v>361</v>
      </c>
      <c r="D196" s="101" t="s">
        <v>97</v>
      </c>
      <c r="E196" s="102" t="s">
        <v>362</v>
      </c>
      <c r="F196" s="118" t="s">
        <v>363</v>
      </c>
      <c r="G196" s="119"/>
      <c r="H196" s="119"/>
      <c r="I196" s="119"/>
      <c r="J196" s="103" t="s">
        <v>113</v>
      </c>
      <c r="K196" s="104">
        <v>10</v>
      </c>
      <c r="L196" s="120">
        <v>0</v>
      </c>
      <c r="M196" s="119"/>
      <c r="N196" s="125">
        <f>ROUND($L$196*$K$196,3)</f>
        <v>0</v>
      </c>
      <c r="O196" s="112"/>
      <c r="P196" s="112"/>
      <c r="Q196" s="112"/>
      <c r="R196" s="37"/>
      <c r="T196" s="83"/>
      <c r="U196" s="18" t="s">
        <v>24</v>
      </c>
      <c r="W196" s="99">
        <f>$V$196*$K$196</f>
        <v>0</v>
      </c>
      <c r="X196" s="99">
        <v>0.12</v>
      </c>
      <c r="Y196" s="99">
        <f>$X$196*$K$196</f>
        <v>1.2</v>
      </c>
      <c r="Z196" s="99">
        <v>0</v>
      </c>
      <c r="AA196" s="100">
        <f>$Z$196*$K$196</f>
        <v>0</v>
      </c>
      <c r="AR196" s="5" t="s">
        <v>94</v>
      </c>
      <c r="AT196" s="5" t="s">
        <v>97</v>
      </c>
      <c r="AU196" s="5" t="s">
        <v>41</v>
      </c>
      <c r="AY196" s="5" t="s">
        <v>87</v>
      </c>
      <c r="BE196" s="34">
        <f>IF($U$196="základná",$N$196,0)</f>
        <v>0</v>
      </c>
      <c r="BF196" s="34">
        <f>IF($U$196="znížená",$N$196,0)</f>
        <v>0</v>
      </c>
      <c r="BG196" s="34">
        <f>IF($U$196="zákl. prenesená",$N$196,0)</f>
        <v>0</v>
      </c>
      <c r="BH196" s="34">
        <f>IF($U$196="zníž. prenesená",$N$196,0)</f>
        <v>0</v>
      </c>
      <c r="BI196" s="34">
        <f>IF($U$196="nulová",$N$196,0)</f>
        <v>0</v>
      </c>
      <c r="BJ196" s="5" t="s">
        <v>41</v>
      </c>
      <c r="BK196" s="77">
        <f>ROUND($L$196*$K$196,3)</f>
        <v>0</v>
      </c>
      <c r="BL196" s="5" t="s">
        <v>89</v>
      </c>
      <c r="BM196" s="5" t="s">
        <v>729</v>
      </c>
    </row>
    <row r="197" spans="2:65" s="5" customFormat="1" ht="24" customHeight="1">
      <c r="B197" s="36"/>
      <c r="C197" s="101" t="s">
        <v>365</v>
      </c>
      <c r="D197" s="101" t="s">
        <v>97</v>
      </c>
      <c r="E197" s="102" t="s">
        <v>366</v>
      </c>
      <c r="F197" s="118" t="s">
        <v>730</v>
      </c>
      <c r="G197" s="119"/>
      <c r="H197" s="119"/>
      <c r="I197" s="119"/>
      <c r="J197" s="103" t="s">
        <v>113</v>
      </c>
      <c r="K197" s="104">
        <v>10</v>
      </c>
      <c r="L197" s="120">
        <v>0</v>
      </c>
      <c r="M197" s="119"/>
      <c r="N197" s="125">
        <f>ROUND($L$197*$K$197,3)</f>
        <v>0</v>
      </c>
      <c r="O197" s="112"/>
      <c r="P197" s="112"/>
      <c r="Q197" s="112"/>
      <c r="R197" s="37"/>
      <c r="T197" s="83"/>
      <c r="U197" s="18" t="s">
        <v>24</v>
      </c>
      <c r="W197" s="99">
        <f>$V$197*$K$197</f>
        <v>0</v>
      </c>
      <c r="X197" s="99">
        <v>0.02</v>
      </c>
      <c r="Y197" s="99">
        <f>$X$197*$K$197</f>
        <v>0.2</v>
      </c>
      <c r="Z197" s="99">
        <v>0</v>
      </c>
      <c r="AA197" s="100">
        <f>$Z$197*$K$197</f>
        <v>0</v>
      </c>
      <c r="AR197" s="5" t="s">
        <v>94</v>
      </c>
      <c r="AT197" s="5" t="s">
        <v>97</v>
      </c>
      <c r="AU197" s="5" t="s">
        <v>41</v>
      </c>
      <c r="AY197" s="5" t="s">
        <v>87</v>
      </c>
      <c r="BE197" s="34">
        <f>IF($U$197="základná",$N$197,0)</f>
        <v>0</v>
      </c>
      <c r="BF197" s="34">
        <f>IF($U$197="znížená",$N$197,0)</f>
        <v>0</v>
      </c>
      <c r="BG197" s="34">
        <f>IF($U$197="zákl. prenesená",$N$197,0)</f>
        <v>0</v>
      </c>
      <c r="BH197" s="34">
        <f>IF($U$197="zníž. prenesená",$N$197,0)</f>
        <v>0</v>
      </c>
      <c r="BI197" s="34">
        <f>IF($U$197="nulová",$N$197,0)</f>
        <v>0</v>
      </c>
      <c r="BJ197" s="5" t="s">
        <v>41</v>
      </c>
      <c r="BK197" s="77">
        <f>ROUND($L$197*$K$197,3)</f>
        <v>0</v>
      </c>
      <c r="BL197" s="5" t="s">
        <v>89</v>
      </c>
      <c r="BM197" s="5" t="s">
        <v>731</v>
      </c>
    </row>
    <row r="198" spans="2:65" s="5" customFormat="1" ht="13.5" customHeight="1">
      <c r="B198" s="36"/>
      <c r="C198" s="101" t="s">
        <v>369</v>
      </c>
      <c r="D198" s="101" t="s">
        <v>97</v>
      </c>
      <c r="E198" s="102" t="s">
        <v>370</v>
      </c>
      <c r="F198" s="118" t="s">
        <v>371</v>
      </c>
      <c r="G198" s="119"/>
      <c r="H198" s="119"/>
      <c r="I198" s="119"/>
      <c r="J198" s="103" t="s">
        <v>113</v>
      </c>
      <c r="K198" s="104">
        <v>40</v>
      </c>
      <c r="L198" s="120">
        <v>0</v>
      </c>
      <c r="M198" s="119"/>
      <c r="N198" s="125">
        <f>ROUND($L$198*$K$198,3)</f>
        <v>0</v>
      </c>
      <c r="O198" s="112"/>
      <c r="P198" s="112"/>
      <c r="Q198" s="112"/>
      <c r="R198" s="37"/>
      <c r="T198" s="83"/>
      <c r="U198" s="18" t="s">
        <v>24</v>
      </c>
      <c r="W198" s="99">
        <f>$V$198*$K$198</f>
        <v>0</v>
      </c>
      <c r="X198" s="99">
        <v>5E-05</v>
      </c>
      <c r="Y198" s="99">
        <f>$X$198*$K$198</f>
        <v>0.002</v>
      </c>
      <c r="Z198" s="99">
        <v>0</v>
      </c>
      <c r="AA198" s="100">
        <f>$Z$198*$K$198</f>
        <v>0</v>
      </c>
      <c r="AR198" s="5" t="s">
        <v>94</v>
      </c>
      <c r="AT198" s="5" t="s">
        <v>97</v>
      </c>
      <c r="AU198" s="5" t="s">
        <v>41</v>
      </c>
      <c r="AY198" s="5" t="s">
        <v>87</v>
      </c>
      <c r="BE198" s="34">
        <f>IF($U$198="základná",$N$198,0)</f>
        <v>0</v>
      </c>
      <c r="BF198" s="34">
        <f>IF($U$198="znížená",$N$198,0)</f>
        <v>0</v>
      </c>
      <c r="BG198" s="34">
        <f>IF($U$198="zákl. prenesená",$N$198,0)</f>
        <v>0</v>
      </c>
      <c r="BH198" s="34">
        <f>IF($U$198="zníž. prenesená",$N$198,0)</f>
        <v>0</v>
      </c>
      <c r="BI198" s="34">
        <f>IF($U$198="nulová",$N$198,0)</f>
        <v>0</v>
      </c>
      <c r="BJ198" s="5" t="s">
        <v>41</v>
      </c>
      <c r="BK198" s="77">
        <f>ROUND($L$198*$K$198,3)</f>
        <v>0</v>
      </c>
      <c r="BL198" s="5" t="s">
        <v>89</v>
      </c>
      <c r="BM198" s="5" t="s">
        <v>732</v>
      </c>
    </row>
    <row r="199" spans="2:63" s="87" customFormat="1" ht="30" customHeight="1">
      <c r="B199" s="88"/>
      <c r="D199" s="95" t="s">
        <v>122</v>
      </c>
      <c r="E199" s="95"/>
      <c r="F199" s="95"/>
      <c r="G199" s="95"/>
      <c r="H199" s="95"/>
      <c r="I199" s="95"/>
      <c r="J199" s="95"/>
      <c r="K199" s="95"/>
      <c r="L199" s="95"/>
      <c r="M199" s="95"/>
      <c r="N199" s="116">
        <f>$BK$199</f>
        <v>0</v>
      </c>
      <c r="O199" s="117"/>
      <c r="P199" s="117"/>
      <c r="Q199" s="117"/>
      <c r="R199" s="90"/>
      <c r="T199" s="91"/>
      <c r="W199" s="92">
        <f>$W$200+SUM($W$201:$W$254)</f>
        <v>0</v>
      </c>
      <c r="Y199" s="92">
        <f>$Y$200+SUM($Y$201:$Y$254)</f>
        <v>349.67074408174966</v>
      </c>
      <c r="AA199" s="93">
        <f>$AA$200+SUM($AA$201:$AA$254)</f>
        <v>11.275</v>
      </c>
      <c r="AR199" s="89" t="s">
        <v>40</v>
      </c>
      <c r="AT199" s="89" t="s">
        <v>38</v>
      </c>
      <c r="AU199" s="89" t="s">
        <v>40</v>
      </c>
      <c r="AY199" s="89" t="s">
        <v>87</v>
      </c>
      <c r="BK199" s="94">
        <f>$BK$200+SUM($BK$201:$BK$254)</f>
        <v>0</v>
      </c>
    </row>
    <row r="200" spans="2:65" s="5" customFormat="1" ht="24" customHeight="1">
      <c r="B200" s="36"/>
      <c r="C200" s="96" t="s">
        <v>373</v>
      </c>
      <c r="D200" s="96" t="s">
        <v>84</v>
      </c>
      <c r="E200" s="97" t="s">
        <v>374</v>
      </c>
      <c r="F200" s="122" t="s">
        <v>375</v>
      </c>
      <c r="G200" s="112"/>
      <c r="H200" s="112"/>
      <c r="I200" s="112"/>
      <c r="J200" s="98" t="s">
        <v>110</v>
      </c>
      <c r="K200" s="82">
        <v>385</v>
      </c>
      <c r="L200" s="111">
        <v>0</v>
      </c>
      <c r="M200" s="112"/>
      <c r="N200" s="121">
        <f>ROUND($L$200*$K$200,3)</f>
        <v>0</v>
      </c>
      <c r="O200" s="112"/>
      <c r="P200" s="112"/>
      <c r="Q200" s="112"/>
      <c r="R200" s="37"/>
      <c r="T200" s="83"/>
      <c r="U200" s="18" t="s">
        <v>24</v>
      </c>
      <c r="W200" s="99">
        <f>$V$200*$K$200</f>
        <v>0</v>
      </c>
      <c r="X200" s="99">
        <v>5.44E-06</v>
      </c>
      <c r="Y200" s="99">
        <f>$X$200*$K$200</f>
        <v>0.0020943999999999997</v>
      </c>
      <c r="Z200" s="99">
        <v>0</v>
      </c>
      <c r="AA200" s="100">
        <f>$Z$200*$K$200</f>
        <v>0</v>
      </c>
      <c r="AR200" s="5" t="s">
        <v>89</v>
      </c>
      <c r="AT200" s="5" t="s">
        <v>84</v>
      </c>
      <c r="AU200" s="5" t="s">
        <v>41</v>
      </c>
      <c r="AY200" s="5" t="s">
        <v>87</v>
      </c>
      <c r="BE200" s="34">
        <f>IF($U$200="základná",$N$200,0)</f>
        <v>0</v>
      </c>
      <c r="BF200" s="34">
        <f>IF($U$200="znížená",$N$200,0)</f>
        <v>0</v>
      </c>
      <c r="BG200" s="34">
        <f>IF($U$200="zákl. prenesená",$N$200,0)</f>
        <v>0</v>
      </c>
      <c r="BH200" s="34">
        <f>IF($U$200="zníž. prenesená",$N$200,0)</f>
        <v>0</v>
      </c>
      <c r="BI200" s="34">
        <f>IF($U$200="nulová",$N$200,0)</f>
        <v>0</v>
      </c>
      <c r="BJ200" s="5" t="s">
        <v>41</v>
      </c>
      <c r="BK200" s="77">
        <f>ROUND($L$200*$K$200,3)</f>
        <v>0</v>
      </c>
      <c r="BL200" s="5" t="s">
        <v>89</v>
      </c>
      <c r="BM200" s="5" t="s">
        <v>733</v>
      </c>
    </row>
    <row r="201" spans="2:65" s="5" customFormat="1" ht="24" customHeight="1">
      <c r="B201" s="36"/>
      <c r="C201" s="101" t="s">
        <v>377</v>
      </c>
      <c r="D201" s="101" t="s">
        <v>97</v>
      </c>
      <c r="E201" s="102" t="s">
        <v>378</v>
      </c>
      <c r="F201" s="118" t="s">
        <v>379</v>
      </c>
      <c r="G201" s="119"/>
      <c r="H201" s="119"/>
      <c r="I201" s="119"/>
      <c r="J201" s="103" t="s">
        <v>113</v>
      </c>
      <c r="K201" s="104">
        <v>83.93</v>
      </c>
      <c r="L201" s="120">
        <v>0</v>
      </c>
      <c r="M201" s="119"/>
      <c r="N201" s="125">
        <f>ROUND($L$201*$K$201,3)</f>
        <v>0</v>
      </c>
      <c r="O201" s="112"/>
      <c r="P201" s="112"/>
      <c r="Q201" s="112"/>
      <c r="R201" s="37"/>
      <c r="T201" s="83"/>
      <c r="U201" s="18" t="s">
        <v>24</v>
      </c>
      <c r="W201" s="99">
        <f>$V$201*$K$201</f>
        <v>0</v>
      </c>
      <c r="X201" s="99">
        <v>0.00864</v>
      </c>
      <c r="Y201" s="99">
        <f>$X$201*$K$201</f>
        <v>0.7251552000000001</v>
      </c>
      <c r="Z201" s="99">
        <v>0</v>
      </c>
      <c r="AA201" s="100">
        <f>$Z$201*$K$201</f>
        <v>0</v>
      </c>
      <c r="AR201" s="5" t="s">
        <v>94</v>
      </c>
      <c r="AT201" s="5" t="s">
        <v>97</v>
      </c>
      <c r="AU201" s="5" t="s">
        <v>41</v>
      </c>
      <c r="AY201" s="5" t="s">
        <v>87</v>
      </c>
      <c r="BE201" s="34">
        <f>IF($U$201="základná",$N$201,0)</f>
        <v>0</v>
      </c>
      <c r="BF201" s="34">
        <f>IF($U$201="znížená",$N$201,0)</f>
        <v>0</v>
      </c>
      <c r="BG201" s="34">
        <f>IF($U$201="zákl. prenesená",$N$201,0)</f>
        <v>0</v>
      </c>
      <c r="BH201" s="34">
        <f>IF($U$201="zníž. prenesená",$N$201,0)</f>
        <v>0</v>
      </c>
      <c r="BI201" s="34">
        <f>IF($U$201="nulová",$N$201,0)</f>
        <v>0</v>
      </c>
      <c r="BJ201" s="5" t="s">
        <v>41</v>
      </c>
      <c r="BK201" s="77">
        <f>ROUND($L$201*$K$201,3)</f>
        <v>0</v>
      </c>
      <c r="BL201" s="5" t="s">
        <v>89</v>
      </c>
      <c r="BM201" s="5" t="s">
        <v>734</v>
      </c>
    </row>
    <row r="202" spans="2:65" s="5" customFormat="1" ht="24" customHeight="1">
      <c r="B202" s="36"/>
      <c r="C202" s="101" t="s">
        <v>381</v>
      </c>
      <c r="D202" s="101" t="s">
        <v>97</v>
      </c>
      <c r="E202" s="102" t="s">
        <v>382</v>
      </c>
      <c r="F202" s="118" t="s">
        <v>383</v>
      </c>
      <c r="G202" s="119"/>
      <c r="H202" s="119"/>
      <c r="I202" s="119"/>
      <c r="J202" s="103" t="s">
        <v>113</v>
      </c>
      <c r="K202" s="104">
        <v>83.93</v>
      </c>
      <c r="L202" s="120">
        <v>0</v>
      </c>
      <c r="M202" s="119"/>
      <c r="N202" s="125">
        <f>ROUND($L$202*$K$202,3)</f>
        <v>0</v>
      </c>
      <c r="O202" s="112"/>
      <c r="P202" s="112"/>
      <c r="Q202" s="112"/>
      <c r="R202" s="37"/>
      <c r="T202" s="83"/>
      <c r="U202" s="18" t="s">
        <v>24</v>
      </c>
      <c r="W202" s="99">
        <f>$V$202*$K$202</f>
        <v>0</v>
      </c>
      <c r="X202" s="99">
        <v>0.00586</v>
      </c>
      <c r="Y202" s="99">
        <f>$X$202*$K$202</f>
        <v>0.49182980000000004</v>
      </c>
      <c r="Z202" s="99">
        <v>0</v>
      </c>
      <c r="AA202" s="100">
        <f>$Z$202*$K$202</f>
        <v>0</v>
      </c>
      <c r="AR202" s="5" t="s">
        <v>94</v>
      </c>
      <c r="AT202" s="5" t="s">
        <v>97</v>
      </c>
      <c r="AU202" s="5" t="s">
        <v>41</v>
      </c>
      <c r="AY202" s="5" t="s">
        <v>87</v>
      </c>
      <c r="BE202" s="34">
        <f>IF($U$202="základná",$N$202,0)</f>
        <v>0</v>
      </c>
      <c r="BF202" s="34">
        <f>IF($U$202="znížená",$N$202,0)</f>
        <v>0</v>
      </c>
      <c r="BG202" s="34">
        <f>IF($U$202="zákl. prenesená",$N$202,0)</f>
        <v>0</v>
      </c>
      <c r="BH202" s="34">
        <f>IF($U$202="zníž. prenesená",$N$202,0)</f>
        <v>0</v>
      </c>
      <c r="BI202" s="34">
        <f>IF($U$202="nulová",$N$202,0)</f>
        <v>0</v>
      </c>
      <c r="BJ202" s="5" t="s">
        <v>41</v>
      </c>
      <c r="BK202" s="77">
        <f>ROUND($L$202*$K$202,3)</f>
        <v>0</v>
      </c>
      <c r="BL202" s="5" t="s">
        <v>89</v>
      </c>
      <c r="BM202" s="5" t="s">
        <v>735</v>
      </c>
    </row>
    <row r="203" spans="2:65" s="5" customFormat="1" ht="24" customHeight="1">
      <c r="B203" s="36"/>
      <c r="C203" s="101" t="s">
        <v>385</v>
      </c>
      <c r="D203" s="101" t="s">
        <v>97</v>
      </c>
      <c r="E203" s="102" t="s">
        <v>386</v>
      </c>
      <c r="F203" s="118" t="s">
        <v>387</v>
      </c>
      <c r="G203" s="119"/>
      <c r="H203" s="119"/>
      <c r="I203" s="119"/>
      <c r="J203" s="103" t="s">
        <v>113</v>
      </c>
      <c r="K203" s="104">
        <v>83.93</v>
      </c>
      <c r="L203" s="120">
        <v>0</v>
      </c>
      <c r="M203" s="119"/>
      <c r="N203" s="125">
        <f>ROUND($L$203*$K$203,3)</f>
        <v>0</v>
      </c>
      <c r="O203" s="112"/>
      <c r="P203" s="112"/>
      <c r="Q203" s="112"/>
      <c r="R203" s="37"/>
      <c r="T203" s="83"/>
      <c r="U203" s="18" t="s">
        <v>24</v>
      </c>
      <c r="W203" s="99">
        <f>$V$203*$K$203</f>
        <v>0</v>
      </c>
      <c r="X203" s="99">
        <v>0.0017</v>
      </c>
      <c r="Y203" s="99">
        <f>$X$203*$K$203</f>
        <v>0.142681</v>
      </c>
      <c r="Z203" s="99">
        <v>0</v>
      </c>
      <c r="AA203" s="100">
        <f>$Z$203*$K$203</f>
        <v>0</v>
      </c>
      <c r="AR203" s="5" t="s">
        <v>94</v>
      </c>
      <c r="AT203" s="5" t="s">
        <v>97</v>
      </c>
      <c r="AU203" s="5" t="s">
        <v>41</v>
      </c>
      <c r="AY203" s="5" t="s">
        <v>87</v>
      </c>
      <c r="BE203" s="34">
        <f>IF($U$203="základná",$N$203,0)</f>
        <v>0</v>
      </c>
      <c r="BF203" s="34">
        <f>IF($U$203="znížená",$N$203,0)</f>
        <v>0</v>
      </c>
      <c r="BG203" s="34">
        <f>IF($U$203="zákl. prenesená",$N$203,0)</f>
        <v>0</v>
      </c>
      <c r="BH203" s="34">
        <f>IF($U$203="zníž. prenesená",$N$203,0)</f>
        <v>0</v>
      </c>
      <c r="BI203" s="34">
        <f>IF($U$203="nulová",$N$203,0)</f>
        <v>0</v>
      </c>
      <c r="BJ203" s="5" t="s">
        <v>41</v>
      </c>
      <c r="BK203" s="77">
        <f>ROUND($L$203*$K$203,3)</f>
        <v>0</v>
      </c>
      <c r="BL203" s="5" t="s">
        <v>89</v>
      </c>
      <c r="BM203" s="5" t="s">
        <v>736</v>
      </c>
    </row>
    <row r="204" spans="2:65" s="5" customFormat="1" ht="34.5" customHeight="1">
      <c r="B204" s="36"/>
      <c r="C204" s="96" t="s">
        <v>389</v>
      </c>
      <c r="D204" s="96" t="s">
        <v>84</v>
      </c>
      <c r="E204" s="97" t="s">
        <v>390</v>
      </c>
      <c r="F204" s="122" t="s">
        <v>391</v>
      </c>
      <c r="G204" s="112"/>
      <c r="H204" s="112"/>
      <c r="I204" s="112"/>
      <c r="J204" s="98" t="s">
        <v>110</v>
      </c>
      <c r="K204" s="82">
        <v>100</v>
      </c>
      <c r="L204" s="111">
        <v>0</v>
      </c>
      <c r="M204" s="112"/>
      <c r="N204" s="121">
        <f>ROUND($L$204*$K$204,3)</f>
        <v>0</v>
      </c>
      <c r="O204" s="112"/>
      <c r="P204" s="112"/>
      <c r="Q204" s="112"/>
      <c r="R204" s="37"/>
      <c r="T204" s="83"/>
      <c r="U204" s="18" t="s">
        <v>24</v>
      </c>
      <c r="W204" s="99">
        <f>$V$204*$K$204</f>
        <v>0</v>
      </c>
      <c r="X204" s="99">
        <v>0</v>
      </c>
      <c r="Y204" s="99">
        <f>$X$204*$K$204</f>
        <v>0</v>
      </c>
      <c r="Z204" s="99">
        <v>0</v>
      </c>
      <c r="AA204" s="100">
        <f>$Z$204*$K$204</f>
        <v>0</v>
      </c>
      <c r="AR204" s="5" t="s">
        <v>89</v>
      </c>
      <c r="AT204" s="5" t="s">
        <v>84</v>
      </c>
      <c r="AU204" s="5" t="s">
        <v>41</v>
      </c>
      <c r="AY204" s="5" t="s">
        <v>87</v>
      </c>
      <c r="BE204" s="34">
        <f>IF($U$204="základná",$N$204,0)</f>
        <v>0</v>
      </c>
      <c r="BF204" s="34">
        <f>IF($U$204="znížená",$N$204,0)</f>
        <v>0</v>
      </c>
      <c r="BG204" s="34">
        <f>IF($U$204="zákl. prenesená",$N$204,0)</f>
        <v>0</v>
      </c>
      <c r="BH204" s="34">
        <f>IF($U$204="zníž. prenesená",$N$204,0)</f>
        <v>0</v>
      </c>
      <c r="BI204" s="34">
        <f>IF($U$204="nulová",$N$204,0)</f>
        <v>0</v>
      </c>
      <c r="BJ204" s="5" t="s">
        <v>41</v>
      </c>
      <c r="BK204" s="77">
        <f>ROUND($L$204*$K$204,3)</f>
        <v>0</v>
      </c>
      <c r="BL204" s="5" t="s">
        <v>89</v>
      </c>
      <c r="BM204" s="5" t="s">
        <v>737</v>
      </c>
    </row>
    <row r="205" spans="2:65" s="5" customFormat="1" ht="13.5" customHeight="1">
      <c r="B205" s="36"/>
      <c r="C205" s="101" t="s">
        <v>393</v>
      </c>
      <c r="D205" s="101" t="s">
        <v>97</v>
      </c>
      <c r="E205" s="102" t="s">
        <v>394</v>
      </c>
      <c r="F205" s="118" t="s">
        <v>395</v>
      </c>
      <c r="G205" s="119"/>
      <c r="H205" s="119"/>
      <c r="I205" s="119"/>
      <c r="J205" s="103" t="s">
        <v>110</v>
      </c>
      <c r="K205" s="104">
        <v>109.3</v>
      </c>
      <c r="L205" s="120">
        <v>0</v>
      </c>
      <c r="M205" s="119"/>
      <c r="N205" s="125">
        <f>ROUND($L$205*$K$205,3)</f>
        <v>0</v>
      </c>
      <c r="O205" s="112"/>
      <c r="P205" s="112"/>
      <c r="Q205" s="112"/>
      <c r="R205" s="37"/>
      <c r="T205" s="83"/>
      <c r="U205" s="18" t="s">
        <v>24</v>
      </c>
      <c r="W205" s="99">
        <f>$V$205*$K$205</f>
        <v>0</v>
      </c>
      <c r="X205" s="99">
        <v>0.0176</v>
      </c>
      <c r="Y205" s="99">
        <f>$X$205*$K$205</f>
        <v>1.92368</v>
      </c>
      <c r="Z205" s="99">
        <v>0</v>
      </c>
      <c r="AA205" s="100">
        <f>$Z$205*$K$205</f>
        <v>0</v>
      </c>
      <c r="AR205" s="5" t="s">
        <v>94</v>
      </c>
      <c r="AT205" s="5" t="s">
        <v>97</v>
      </c>
      <c r="AU205" s="5" t="s">
        <v>41</v>
      </c>
      <c r="AY205" s="5" t="s">
        <v>87</v>
      </c>
      <c r="BE205" s="34">
        <f>IF($U$205="základná",$N$205,0)</f>
        <v>0</v>
      </c>
      <c r="BF205" s="34">
        <f>IF($U$205="znížená",$N$205,0)</f>
        <v>0</v>
      </c>
      <c r="BG205" s="34">
        <f>IF($U$205="zákl. prenesená",$N$205,0)</f>
        <v>0</v>
      </c>
      <c r="BH205" s="34">
        <f>IF($U$205="zníž. prenesená",$N$205,0)</f>
        <v>0</v>
      </c>
      <c r="BI205" s="34">
        <f>IF($U$205="nulová",$N$205,0)</f>
        <v>0</v>
      </c>
      <c r="BJ205" s="5" t="s">
        <v>41</v>
      </c>
      <c r="BK205" s="77">
        <f>ROUND($L$205*$K$205,3)</f>
        <v>0</v>
      </c>
      <c r="BL205" s="5" t="s">
        <v>89</v>
      </c>
      <c r="BM205" s="5" t="s">
        <v>738</v>
      </c>
    </row>
    <row r="206" spans="2:65" s="5" customFormat="1" ht="34.5" customHeight="1">
      <c r="B206" s="36"/>
      <c r="C206" s="96" t="s">
        <v>397</v>
      </c>
      <c r="D206" s="96" t="s">
        <v>84</v>
      </c>
      <c r="E206" s="97" t="s">
        <v>398</v>
      </c>
      <c r="F206" s="122" t="s">
        <v>399</v>
      </c>
      <c r="G206" s="112"/>
      <c r="H206" s="112"/>
      <c r="I206" s="112"/>
      <c r="J206" s="98" t="s">
        <v>110</v>
      </c>
      <c r="K206" s="82">
        <v>1638</v>
      </c>
      <c r="L206" s="111">
        <v>0</v>
      </c>
      <c r="M206" s="112"/>
      <c r="N206" s="121">
        <f>ROUND($L$206*$K$206,3)</f>
        <v>0</v>
      </c>
      <c r="O206" s="112"/>
      <c r="P206" s="112"/>
      <c r="Q206" s="112"/>
      <c r="R206" s="37"/>
      <c r="T206" s="83"/>
      <c r="U206" s="18" t="s">
        <v>24</v>
      </c>
      <c r="W206" s="99">
        <f>$V$206*$K$206</f>
        <v>0</v>
      </c>
      <c r="X206" s="99">
        <v>1E-05</v>
      </c>
      <c r="Y206" s="99">
        <f>$X$206*$K$206</f>
        <v>0.016380000000000002</v>
      </c>
      <c r="Z206" s="99">
        <v>0</v>
      </c>
      <c r="AA206" s="100">
        <f>$Z$206*$K$206</f>
        <v>0</v>
      </c>
      <c r="AR206" s="5" t="s">
        <v>89</v>
      </c>
      <c r="AT206" s="5" t="s">
        <v>84</v>
      </c>
      <c r="AU206" s="5" t="s">
        <v>41</v>
      </c>
      <c r="AY206" s="5" t="s">
        <v>87</v>
      </c>
      <c r="BE206" s="34">
        <f>IF($U$206="základná",$N$206,0)</f>
        <v>0</v>
      </c>
      <c r="BF206" s="34">
        <f>IF($U$206="znížená",$N$206,0)</f>
        <v>0</v>
      </c>
      <c r="BG206" s="34">
        <f>IF($U$206="zákl. prenesená",$N$206,0)</f>
        <v>0</v>
      </c>
      <c r="BH206" s="34">
        <f>IF($U$206="zníž. prenesená",$N$206,0)</f>
        <v>0</v>
      </c>
      <c r="BI206" s="34">
        <f>IF($U$206="nulová",$N$206,0)</f>
        <v>0</v>
      </c>
      <c r="BJ206" s="5" t="s">
        <v>41</v>
      </c>
      <c r="BK206" s="77">
        <f>ROUND($L$206*$K$206,3)</f>
        <v>0</v>
      </c>
      <c r="BL206" s="5" t="s">
        <v>89</v>
      </c>
      <c r="BM206" s="5" t="s">
        <v>739</v>
      </c>
    </row>
    <row r="207" spans="2:65" s="5" customFormat="1" ht="13.5" customHeight="1">
      <c r="B207" s="36"/>
      <c r="C207" s="101" t="s">
        <v>401</v>
      </c>
      <c r="D207" s="101" t="s">
        <v>97</v>
      </c>
      <c r="E207" s="102" t="s">
        <v>402</v>
      </c>
      <c r="F207" s="118" t="s">
        <v>740</v>
      </c>
      <c r="G207" s="119"/>
      <c r="H207" s="119"/>
      <c r="I207" s="119"/>
      <c r="J207" s="103" t="s">
        <v>113</v>
      </c>
      <c r="K207" s="104">
        <v>358.067</v>
      </c>
      <c r="L207" s="120">
        <v>0</v>
      </c>
      <c r="M207" s="119"/>
      <c r="N207" s="125">
        <f>ROUND($L$207*$K$207,3)</f>
        <v>0</v>
      </c>
      <c r="O207" s="112"/>
      <c r="P207" s="112"/>
      <c r="Q207" s="112"/>
      <c r="R207" s="37"/>
      <c r="T207" s="83"/>
      <c r="U207" s="18" t="s">
        <v>24</v>
      </c>
      <c r="W207" s="99">
        <f>$V$207*$K$207</f>
        <v>0</v>
      </c>
      <c r="X207" s="99">
        <v>0.03619</v>
      </c>
      <c r="Y207" s="99">
        <f>$X$207*$K$207</f>
        <v>12.95844473</v>
      </c>
      <c r="Z207" s="99">
        <v>0</v>
      </c>
      <c r="AA207" s="100">
        <f>$Z$207*$K$207</f>
        <v>0</v>
      </c>
      <c r="AR207" s="5" t="s">
        <v>94</v>
      </c>
      <c r="AT207" s="5" t="s">
        <v>97</v>
      </c>
      <c r="AU207" s="5" t="s">
        <v>41</v>
      </c>
      <c r="AY207" s="5" t="s">
        <v>87</v>
      </c>
      <c r="BE207" s="34">
        <f>IF($U$207="základná",$N$207,0)</f>
        <v>0</v>
      </c>
      <c r="BF207" s="34">
        <f>IF($U$207="znížená",$N$207,0)</f>
        <v>0</v>
      </c>
      <c r="BG207" s="34">
        <f>IF($U$207="zákl. prenesená",$N$207,0)</f>
        <v>0</v>
      </c>
      <c r="BH207" s="34">
        <f>IF($U$207="zníž. prenesená",$N$207,0)</f>
        <v>0</v>
      </c>
      <c r="BI207" s="34">
        <f>IF($U$207="nulová",$N$207,0)</f>
        <v>0</v>
      </c>
      <c r="BJ207" s="5" t="s">
        <v>41</v>
      </c>
      <c r="BK207" s="77">
        <f>ROUND($L$207*$K$207,3)</f>
        <v>0</v>
      </c>
      <c r="BL207" s="5" t="s">
        <v>89</v>
      </c>
      <c r="BM207" s="5" t="s">
        <v>741</v>
      </c>
    </row>
    <row r="208" spans="2:65" s="5" customFormat="1" ht="34.5" customHeight="1">
      <c r="B208" s="36"/>
      <c r="C208" s="96" t="s">
        <v>405</v>
      </c>
      <c r="D208" s="96" t="s">
        <v>84</v>
      </c>
      <c r="E208" s="97" t="s">
        <v>406</v>
      </c>
      <c r="F208" s="122" t="s">
        <v>407</v>
      </c>
      <c r="G208" s="112"/>
      <c r="H208" s="112"/>
      <c r="I208" s="112"/>
      <c r="J208" s="98" t="s">
        <v>113</v>
      </c>
      <c r="K208" s="82">
        <v>77</v>
      </c>
      <c r="L208" s="111">
        <v>0</v>
      </c>
      <c r="M208" s="112"/>
      <c r="N208" s="121">
        <f>ROUND($L$208*$K$208,3)</f>
        <v>0</v>
      </c>
      <c r="O208" s="112"/>
      <c r="P208" s="112"/>
      <c r="Q208" s="112"/>
      <c r="R208" s="37"/>
      <c r="T208" s="83"/>
      <c r="U208" s="18" t="s">
        <v>24</v>
      </c>
      <c r="W208" s="99">
        <f>$V$208*$K$208</f>
        <v>0</v>
      </c>
      <c r="X208" s="99">
        <v>3E-05</v>
      </c>
      <c r="Y208" s="99">
        <f>$X$208*$K$208</f>
        <v>0.00231</v>
      </c>
      <c r="Z208" s="99">
        <v>0</v>
      </c>
      <c r="AA208" s="100">
        <f>$Z$208*$K$208</f>
        <v>0</v>
      </c>
      <c r="AR208" s="5" t="s">
        <v>89</v>
      </c>
      <c r="AT208" s="5" t="s">
        <v>84</v>
      </c>
      <c r="AU208" s="5" t="s">
        <v>41</v>
      </c>
      <c r="AY208" s="5" t="s">
        <v>87</v>
      </c>
      <c r="BE208" s="34">
        <f>IF($U$208="základná",$N$208,0)</f>
        <v>0</v>
      </c>
      <c r="BF208" s="34">
        <f>IF($U$208="znížená",$N$208,0)</f>
        <v>0</v>
      </c>
      <c r="BG208" s="34">
        <f>IF($U$208="zákl. prenesená",$N$208,0)</f>
        <v>0</v>
      </c>
      <c r="BH208" s="34">
        <f>IF($U$208="zníž. prenesená",$N$208,0)</f>
        <v>0</v>
      </c>
      <c r="BI208" s="34">
        <f>IF($U$208="nulová",$N$208,0)</f>
        <v>0</v>
      </c>
      <c r="BJ208" s="5" t="s">
        <v>41</v>
      </c>
      <c r="BK208" s="77">
        <f>ROUND($L$208*$K$208,3)</f>
        <v>0</v>
      </c>
      <c r="BL208" s="5" t="s">
        <v>89</v>
      </c>
      <c r="BM208" s="5" t="s">
        <v>742</v>
      </c>
    </row>
    <row r="209" spans="2:65" s="5" customFormat="1" ht="13.5" customHeight="1">
      <c r="B209" s="36"/>
      <c r="C209" s="101" t="s">
        <v>409</v>
      </c>
      <c r="D209" s="101" t="s">
        <v>97</v>
      </c>
      <c r="E209" s="102" t="s">
        <v>410</v>
      </c>
      <c r="F209" s="118" t="s">
        <v>411</v>
      </c>
      <c r="G209" s="119"/>
      <c r="H209" s="119"/>
      <c r="I209" s="119"/>
      <c r="J209" s="103" t="s">
        <v>113</v>
      </c>
      <c r="K209" s="104">
        <v>78.155</v>
      </c>
      <c r="L209" s="120">
        <v>0</v>
      </c>
      <c r="M209" s="119"/>
      <c r="N209" s="125">
        <f>ROUND($L$209*$K$209,3)</f>
        <v>0</v>
      </c>
      <c r="O209" s="112"/>
      <c r="P209" s="112"/>
      <c r="Q209" s="112"/>
      <c r="R209" s="37"/>
      <c r="T209" s="83"/>
      <c r="U209" s="18" t="s">
        <v>24</v>
      </c>
      <c r="W209" s="99">
        <f>$V$209*$K$209</f>
        <v>0</v>
      </c>
      <c r="X209" s="99">
        <v>0.00105</v>
      </c>
      <c r="Y209" s="99">
        <f>$X$209*$K$209</f>
        <v>0.08206274999999999</v>
      </c>
      <c r="Z209" s="99">
        <v>0</v>
      </c>
      <c r="AA209" s="100">
        <f>$Z$209*$K$209</f>
        <v>0</v>
      </c>
      <c r="AR209" s="5" t="s">
        <v>94</v>
      </c>
      <c r="AT209" s="5" t="s">
        <v>97</v>
      </c>
      <c r="AU209" s="5" t="s">
        <v>41</v>
      </c>
      <c r="AY209" s="5" t="s">
        <v>87</v>
      </c>
      <c r="BE209" s="34">
        <f>IF($U$209="základná",$N$209,0)</f>
        <v>0</v>
      </c>
      <c r="BF209" s="34">
        <f>IF($U$209="znížená",$N$209,0)</f>
        <v>0</v>
      </c>
      <c r="BG209" s="34">
        <f>IF($U$209="zákl. prenesená",$N$209,0)</f>
        <v>0</v>
      </c>
      <c r="BH209" s="34">
        <f>IF($U$209="zníž. prenesená",$N$209,0)</f>
        <v>0</v>
      </c>
      <c r="BI209" s="34">
        <f>IF($U$209="nulová",$N$209,0)</f>
        <v>0</v>
      </c>
      <c r="BJ209" s="5" t="s">
        <v>41</v>
      </c>
      <c r="BK209" s="77">
        <f>ROUND($L$209*$K$209,3)</f>
        <v>0</v>
      </c>
      <c r="BL209" s="5" t="s">
        <v>89</v>
      </c>
      <c r="BM209" s="5" t="s">
        <v>743</v>
      </c>
    </row>
    <row r="210" spans="2:65" s="5" customFormat="1" ht="24" customHeight="1">
      <c r="B210" s="36"/>
      <c r="C210" s="96" t="s">
        <v>413</v>
      </c>
      <c r="D210" s="96" t="s">
        <v>84</v>
      </c>
      <c r="E210" s="97" t="s">
        <v>414</v>
      </c>
      <c r="F210" s="122" t="s">
        <v>415</v>
      </c>
      <c r="G210" s="112"/>
      <c r="H210" s="112"/>
      <c r="I210" s="112"/>
      <c r="J210" s="98" t="s">
        <v>113</v>
      </c>
      <c r="K210" s="82">
        <v>231</v>
      </c>
      <c r="L210" s="111">
        <v>0</v>
      </c>
      <c r="M210" s="112"/>
      <c r="N210" s="121">
        <f>ROUND($L$210*$K$210,3)</f>
        <v>0</v>
      </c>
      <c r="O210" s="112"/>
      <c r="P210" s="112"/>
      <c r="Q210" s="112"/>
      <c r="R210" s="37"/>
      <c r="T210" s="83"/>
      <c r="U210" s="18" t="s">
        <v>24</v>
      </c>
      <c r="W210" s="99">
        <f>$V$210*$K$210</f>
        <v>0</v>
      </c>
      <c r="X210" s="99">
        <v>1.7E-05</v>
      </c>
      <c r="Y210" s="99">
        <f>$X$210*$K$210</f>
        <v>0.003927</v>
      </c>
      <c r="Z210" s="99">
        <v>0</v>
      </c>
      <c r="AA210" s="100">
        <f>$Z$210*$K$210</f>
        <v>0</v>
      </c>
      <c r="AR210" s="5" t="s">
        <v>89</v>
      </c>
      <c r="AT210" s="5" t="s">
        <v>84</v>
      </c>
      <c r="AU210" s="5" t="s">
        <v>41</v>
      </c>
      <c r="AY210" s="5" t="s">
        <v>87</v>
      </c>
      <c r="BE210" s="34">
        <f>IF($U$210="základná",$N$210,0)</f>
        <v>0</v>
      </c>
      <c r="BF210" s="34">
        <f>IF($U$210="znížená",$N$210,0)</f>
        <v>0</v>
      </c>
      <c r="BG210" s="34">
        <f>IF($U$210="zákl. prenesená",$N$210,0)</f>
        <v>0</v>
      </c>
      <c r="BH210" s="34">
        <f>IF($U$210="zníž. prenesená",$N$210,0)</f>
        <v>0</v>
      </c>
      <c r="BI210" s="34">
        <f>IF($U$210="nulová",$N$210,0)</f>
        <v>0</v>
      </c>
      <c r="BJ210" s="5" t="s">
        <v>41</v>
      </c>
      <c r="BK210" s="77">
        <f>ROUND($L$210*$K$210,3)</f>
        <v>0</v>
      </c>
      <c r="BL210" s="5" t="s">
        <v>89</v>
      </c>
      <c r="BM210" s="5" t="s">
        <v>744</v>
      </c>
    </row>
    <row r="211" spans="2:65" s="5" customFormat="1" ht="13.5" customHeight="1">
      <c r="B211" s="36"/>
      <c r="C211" s="101" t="s">
        <v>417</v>
      </c>
      <c r="D211" s="101" t="s">
        <v>97</v>
      </c>
      <c r="E211" s="102" t="s">
        <v>418</v>
      </c>
      <c r="F211" s="118" t="s">
        <v>419</v>
      </c>
      <c r="G211" s="119"/>
      <c r="H211" s="119"/>
      <c r="I211" s="119"/>
      <c r="J211" s="103" t="s">
        <v>113</v>
      </c>
      <c r="K211" s="104">
        <v>83.93</v>
      </c>
      <c r="L211" s="120">
        <v>0</v>
      </c>
      <c r="M211" s="119"/>
      <c r="N211" s="125">
        <f>ROUND($L$211*$K$211,3)</f>
        <v>0</v>
      </c>
      <c r="O211" s="112"/>
      <c r="P211" s="112"/>
      <c r="Q211" s="112"/>
      <c r="R211" s="37"/>
      <c r="T211" s="83"/>
      <c r="U211" s="18" t="s">
        <v>24</v>
      </c>
      <c r="W211" s="99">
        <f>$V$211*$K$211</f>
        <v>0</v>
      </c>
      <c r="X211" s="99">
        <v>0.00086</v>
      </c>
      <c r="Y211" s="99">
        <f>$X$211*$K$211</f>
        <v>0.0721798</v>
      </c>
      <c r="Z211" s="99">
        <v>0</v>
      </c>
      <c r="AA211" s="100">
        <f>$Z$211*$K$211</f>
        <v>0</v>
      </c>
      <c r="AR211" s="5" t="s">
        <v>94</v>
      </c>
      <c r="AT211" s="5" t="s">
        <v>97</v>
      </c>
      <c r="AU211" s="5" t="s">
        <v>41</v>
      </c>
      <c r="AY211" s="5" t="s">
        <v>87</v>
      </c>
      <c r="BE211" s="34">
        <f>IF($U$211="základná",$N$211,0)</f>
        <v>0</v>
      </c>
      <c r="BF211" s="34">
        <f>IF($U$211="znížená",$N$211,0)</f>
        <v>0</v>
      </c>
      <c r="BG211" s="34">
        <f>IF($U$211="zákl. prenesená",$N$211,0)</f>
        <v>0</v>
      </c>
      <c r="BH211" s="34">
        <f>IF($U$211="zníž. prenesená",$N$211,0)</f>
        <v>0</v>
      </c>
      <c r="BI211" s="34">
        <f>IF($U$211="nulová",$N$211,0)</f>
        <v>0</v>
      </c>
      <c r="BJ211" s="5" t="s">
        <v>41</v>
      </c>
      <c r="BK211" s="77">
        <f>ROUND($L$211*$K$211,3)</f>
        <v>0</v>
      </c>
      <c r="BL211" s="5" t="s">
        <v>89</v>
      </c>
      <c r="BM211" s="5" t="s">
        <v>745</v>
      </c>
    </row>
    <row r="212" spans="2:65" s="5" customFormat="1" ht="13.5" customHeight="1">
      <c r="B212" s="36"/>
      <c r="C212" s="101" t="s">
        <v>421</v>
      </c>
      <c r="D212" s="101" t="s">
        <v>97</v>
      </c>
      <c r="E212" s="102" t="s">
        <v>422</v>
      </c>
      <c r="F212" s="118" t="s">
        <v>423</v>
      </c>
      <c r="G212" s="119"/>
      <c r="H212" s="119"/>
      <c r="I212" s="119"/>
      <c r="J212" s="103" t="s">
        <v>113</v>
      </c>
      <c r="K212" s="104">
        <v>83.93</v>
      </c>
      <c r="L212" s="120">
        <v>0</v>
      </c>
      <c r="M212" s="119"/>
      <c r="N212" s="125">
        <f>ROUND($L$212*$K$212,3)</f>
        <v>0</v>
      </c>
      <c r="O212" s="112"/>
      <c r="P212" s="112"/>
      <c r="Q212" s="112"/>
      <c r="R212" s="37"/>
      <c r="T212" s="83"/>
      <c r="U212" s="18" t="s">
        <v>24</v>
      </c>
      <c r="W212" s="99">
        <f>$V$212*$K$212</f>
        <v>0</v>
      </c>
      <c r="X212" s="99">
        <v>0.00054</v>
      </c>
      <c r="Y212" s="99">
        <f>$X$212*$K$212</f>
        <v>0.04532220000000001</v>
      </c>
      <c r="Z212" s="99">
        <v>0</v>
      </c>
      <c r="AA212" s="100">
        <f>$Z$212*$K$212</f>
        <v>0</v>
      </c>
      <c r="AR212" s="5" t="s">
        <v>94</v>
      </c>
      <c r="AT212" s="5" t="s">
        <v>97</v>
      </c>
      <c r="AU212" s="5" t="s">
        <v>41</v>
      </c>
      <c r="AY212" s="5" t="s">
        <v>87</v>
      </c>
      <c r="BE212" s="34">
        <f>IF($U$212="základná",$N$212,0)</f>
        <v>0</v>
      </c>
      <c r="BF212" s="34">
        <f>IF($U$212="znížená",$N$212,0)</f>
        <v>0</v>
      </c>
      <c r="BG212" s="34">
        <f>IF($U$212="zákl. prenesená",$N$212,0)</f>
        <v>0</v>
      </c>
      <c r="BH212" s="34">
        <f>IF($U$212="zníž. prenesená",$N$212,0)</f>
        <v>0</v>
      </c>
      <c r="BI212" s="34">
        <f>IF($U$212="nulová",$N$212,0)</f>
        <v>0</v>
      </c>
      <c r="BJ212" s="5" t="s">
        <v>41</v>
      </c>
      <c r="BK212" s="77">
        <f>ROUND($L$212*$K$212,3)</f>
        <v>0</v>
      </c>
      <c r="BL212" s="5" t="s">
        <v>89</v>
      </c>
      <c r="BM212" s="5" t="s">
        <v>746</v>
      </c>
    </row>
    <row r="213" spans="2:65" s="5" customFormat="1" ht="13.5" customHeight="1">
      <c r="B213" s="36"/>
      <c r="C213" s="101" t="s">
        <v>425</v>
      </c>
      <c r="D213" s="101" t="s">
        <v>97</v>
      </c>
      <c r="E213" s="102" t="s">
        <v>426</v>
      </c>
      <c r="F213" s="118" t="s">
        <v>427</v>
      </c>
      <c r="G213" s="119"/>
      <c r="H213" s="119"/>
      <c r="I213" s="119"/>
      <c r="J213" s="103" t="s">
        <v>113</v>
      </c>
      <c r="K213" s="104">
        <v>83.93</v>
      </c>
      <c r="L213" s="120">
        <v>0</v>
      </c>
      <c r="M213" s="119"/>
      <c r="N213" s="125">
        <f>ROUND($L$213*$K$213,3)</f>
        <v>0</v>
      </c>
      <c r="O213" s="112"/>
      <c r="P213" s="112"/>
      <c r="Q213" s="112"/>
      <c r="R213" s="37"/>
      <c r="T213" s="83"/>
      <c r="U213" s="18" t="s">
        <v>24</v>
      </c>
      <c r="W213" s="99">
        <f>$V$213*$K$213</f>
        <v>0</v>
      </c>
      <c r="X213" s="99">
        <v>0.00094</v>
      </c>
      <c r="Y213" s="99">
        <f>$X$213*$K$213</f>
        <v>0.0788942</v>
      </c>
      <c r="Z213" s="99">
        <v>0</v>
      </c>
      <c r="AA213" s="100">
        <f>$Z$213*$K$213</f>
        <v>0</v>
      </c>
      <c r="AR213" s="5" t="s">
        <v>94</v>
      </c>
      <c r="AT213" s="5" t="s">
        <v>97</v>
      </c>
      <c r="AU213" s="5" t="s">
        <v>41</v>
      </c>
      <c r="AY213" s="5" t="s">
        <v>87</v>
      </c>
      <c r="BE213" s="34">
        <f>IF($U$213="základná",$N$213,0)</f>
        <v>0</v>
      </c>
      <c r="BF213" s="34">
        <f>IF($U$213="znížená",$N$213,0)</f>
        <v>0</v>
      </c>
      <c r="BG213" s="34">
        <f>IF($U$213="zákl. prenesená",$N$213,0)</f>
        <v>0</v>
      </c>
      <c r="BH213" s="34">
        <f>IF($U$213="zníž. prenesená",$N$213,0)</f>
        <v>0</v>
      </c>
      <c r="BI213" s="34">
        <f>IF($U$213="nulová",$N$213,0)</f>
        <v>0</v>
      </c>
      <c r="BJ213" s="5" t="s">
        <v>41</v>
      </c>
      <c r="BK213" s="77">
        <f>ROUND($L$213*$K$213,3)</f>
        <v>0</v>
      </c>
      <c r="BL213" s="5" t="s">
        <v>89</v>
      </c>
      <c r="BM213" s="5" t="s">
        <v>747</v>
      </c>
    </row>
    <row r="214" spans="2:65" s="5" customFormat="1" ht="24" customHeight="1">
      <c r="B214" s="36"/>
      <c r="C214" s="96" t="s">
        <v>429</v>
      </c>
      <c r="D214" s="96" t="s">
        <v>84</v>
      </c>
      <c r="E214" s="97" t="s">
        <v>430</v>
      </c>
      <c r="F214" s="122" t="s">
        <v>431</v>
      </c>
      <c r="G214" s="112"/>
      <c r="H214" s="112"/>
      <c r="I214" s="112"/>
      <c r="J214" s="98" t="s">
        <v>113</v>
      </c>
      <c r="K214" s="82">
        <v>5</v>
      </c>
      <c r="L214" s="111">
        <v>0</v>
      </c>
      <c r="M214" s="112"/>
      <c r="N214" s="121">
        <f>ROUND($L$214*$K$214,3)</f>
        <v>0</v>
      </c>
      <c r="O214" s="112"/>
      <c r="P214" s="112"/>
      <c r="Q214" s="112"/>
      <c r="R214" s="37"/>
      <c r="T214" s="83"/>
      <c r="U214" s="18" t="s">
        <v>24</v>
      </c>
      <c r="W214" s="99">
        <f>$V$214*$K$214</f>
        <v>0</v>
      </c>
      <c r="X214" s="99">
        <v>0.00266</v>
      </c>
      <c r="Y214" s="99">
        <f>$X$214*$K$214</f>
        <v>0.0133</v>
      </c>
      <c r="Z214" s="99">
        <v>0</v>
      </c>
      <c r="AA214" s="100">
        <f>$Z$214*$K$214</f>
        <v>0</v>
      </c>
      <c r="AR214" s="5" t="s">
        <v>89</v>
      </c>
      <c r="AT214" s="5" t="s">
        <v>84</v>
      </c>
      <c r="AU214" s="5" t="s">
        <v>41</v>
      </c>
      <c r="AY214" s="5" t="s">
        <v>87</v>
      </c>
      <c r="BE214" s="34">
        <f>IF($U$214="základná",$N$214,0)</f>
        <v>0</v>
      </c>
      <c r="BF214" s="34">
        <f>IF($U$214="znížená",$N$214,0)</f>
        <v>0</v>
      </c>
      <c r="BG214" s="34">
        <f>IF($U$214="zákl. prenesená",$N$214,0)</f>
        <v>0</v>
      </c>
      <c r="BH214" s="34">
        <f>IF($U$214="zníž. prenesená",$N$214,0)</f>
        <v>0</v>
      </c>
      <c r="BI214" s="34">
        <f>IF($U$214="nulová",$N$214,0)</f>
        <v>0</v>
      </c>
      <c r="BJ214" s="5" t="s">
        <v>41</v>
      </c>
      <c r="BK214" s="77">
        <f>ROUND($L$214*$K$214,3)</f>
        <v>0</v>
      </c>
      <c r="BL214" s="5" t="s">
        <v>89</v>
      </c>
      <c r="BM214" s="5" t="s">
        <v>748</v>
      </c>
    </row>
    <row r="215" spans="2:65" s="5" customFormat="1" ht="24" customHeight="1">
      <c r="B215" s="36"/>
      <c r="C215" s="101" t="s">
        <v>433</v>
      </c>
      <c r="D215" s="101" t="s">
        <v>97</v>
      </c>
      <c r="E215" s="102" t="s">
        <v>434</v>
      </c>
      <c r="F215" s="118" t="s">
        <v>435</v>
      </c>
      <c r="G215" s="119"/>
      <c r="H215" s="119"/>
      <c r="I215" s="119"/>
      <c r="J215" s="103" t="s">
        <v>113</v>
      </c>
      <c r="K215" s="104">
        <v>5</v>
      </c>
      <c r="L215" s="120">
        <v>0</v>
      </c>
      <c r="M215" s="119"/>
      <c r="N215" s="125">
        <f>ROUND($L$215*$K$215,3)</f>
        <v>0</v>
      </c>
      <c r="O215" s="112"/>
      <c r="P215" s="112"/>
      <c r="Q215" s="112"/>
      <c r="R215" s="37"/>
      <c r="T215" s="83"/>
      <c r="U215" s="18" t="s">
        <v>24</v>
      </c>
      <c r="W215" s="99">
        <f>$V$215*$K$215</f>
        <v>0</v>
      </c>
      <c r="X215" s="99">
        <v>0.02014</v>
      </c>
      <c r="Y215" s="99">
        <f>$X$215*$K$215</f>
        <v>0.10070000000000001</v>
      </c>
      <c r="Z215" s="99">
        <v>0</v>
      </c>
      <c r="AA215" s="100">
        <f>$Z$215*$K$215</f>
        <v>0</v>
      </c>
      <c r="AR215" s="5" t="s">
        <v>94</v>
      </c>
      <c r="AT215" s="5" t="s">
        <v>97</v>
      </c>
      <c r="AU215" s="5" t="s">
        <v>41</v>
      </c>
      <c r="AY215" s="5" t="s">
        <v>87</v>
      </c>
      <c r="BE215" s="34">
        <f>IF($U$215="základná",$N$215,0)</f>
        <v>0</v>
      </c>
      <c r="BF215" s="34">
        <f>IF($U$215="znížená",$N$215,0)</f>
        <v>0</v>
      </c>
      <c r="BG215" s="34">
        <f>IF($U$215="zákl. prenesená",$N$215,0)</f>
        <v>0</v>
      </c>
      <c r="BH215" s="34">
        <f>IF($U$215="zníž. prenesená",$N$215,0)</f>
        <v>0</v>
      </c>
      <c r="BI215" s="34">
        <f>IF($U$215="nulová",$N$215,0)</f>
        <v>0</v>
      </c>
      <c r="BJ215" s="5" t="s">
        <v>41</v>
      </c>
      <c r="BK215" s="77">
        <f>ROUND($L$215*$K$215,3)</f>
        <v>0</v>
      </c>
      <c r="BL215" s="5" t="s">
        <v>89</v>
      </c>
      <c r="BM215" s="5" t="s">
        <v>749</v>
      </c>
    </row>
    <row r="216" spans="2:65" s="5" customFormat="1" ht="24" customHeight="1">
      <c r="B216" s="36"/>
      <c r="C216" s="96" t="s">
        <v>437</v>
      </c>
      <c r="D216" s="96" t="s">
        <v>84</v>
      </c>
      <c r="E216" s="97" t="s">
        <v>438</v>
      </c>
      <c r="F216" s="122" t="s">
        <v>439</v>
      </c>
      <c r="G216" s="112"/>
      <c r="H216" s="112"/>
      <c r="I216" s="112"/>
      <c r="J216" s="98" t="s">
        <v>113</v>
      </c>
      <c r="K216" s="82">
        <v>77</v>
      </c>
      <c r="L216" s="111">
        <v>0</v>
      </c>
      <c r="M216" s="112"/>
      <c r="N216" s="121">
        <f>ROUND($L$216*$K$216,3)</f>
        <v>0</v>
      </c>
      <c r="O216" s="112"/>
      <c r="P216" s="112"/>
      <c r="Q216" s="112"/>
      <c r="R216" s="37"/>
      <c r="T216" s="83"/>
      <c r="U216" s="18" t="s">
        <v>24</v>
      </c>
      <c r="W216" s="99">
        <f>$V$216*$K$216</f>
        <v>0</v>
      </c>
      <c r="X216" s="99">
        <v>0.00266</v>
      </c>
      <c r="Y216" s="99">
        <f>$X$216*$K$216</f>
        <v>0.20482</v>
      </c>
      <c r="Z216" s="99">
        <v>0</v>
      </c>
      <c r="AA216" s="100">
        <f>$Z$216*$K$216</f>
        <v>0</v>
      </c>
      <c r="AR216" s="5" t="s">
        <v>89</v>
      </c>
      <c r="AT216" s="5" t="s">
        <v>84</v>
      </c>
      <c r="AU216" s="5" t="s">
        <v>41</v>
      </c>
      <c r="AY216" s="5" t="s">
        <v>87</v>
      </c>
      <c r="BE216" s="34">
        <f>IF($U$216="základná",$N$216,0)</f>
        <v>0</v>
      </c>
      <c r="BF216" s="34">
        <f>IF($U$216="znížená",$N$216,0)</f>
        <v>0</v>
      </c>
      <c r="BG216" s="34">
        <f>IF($U$216="zákl. prenesená",$N$216,0)</f>
        <v>0</v>
      </c>
      <c r="BH216" s="34">
        <f>IF($U$216="zníž. prenesená",$N$216,0)</f>
        <v>0</v>
      </c>
      <c r="BI216" s="34">
        <f>IF($U$216="nulová",$N$216,0)</f>
        <v>0</v>
      </c>
      <c r="BJ216" s="5" t="s">
        <v>41</v>
      </c>
      <c r="BK216" s="77">
        <f>ROUND($L$216*$K$216,3)</f>
        <v>0</v>
      </c>
      <c r="BL216" s="5" t="s">
        <v>89</v>
      </c>
      <c r="BM216" s="5" t="s">
        <v>750</v>
      </c>
    </row>
    <row r="217" spans="2:65" s="5" customFormat="1" ht="24" customHeight="1">
      <c r="B217" s="36"/>
      <c r="C217" s="101" t="s">
        <v>441</v>
      </c>
      <c r="D217" s="101" t="s">
        <v>97</v>
      </c>
      <c r="E217" s="102" t="s">
        <v>442</v>
      </c>
      <c r="F217" s="118" t="s">
        <v>443</v>
      </c>
      <c r="G217" s="119"/>
      <c r="H217" s="119"/>
      <c r="I217" s="119"/>
      <c r="J217" s="103" t="s">
        <v>113</v>
      </c>
      <c r="K217" s="104">
        <v>78.155</v>
      </c>
      <c r="L217" s="120">
        <v>0</v>
      </c>
      <c r="M217" s="119"/>
      <c r="N217" s="125">
        <f>ROUND($L$217*$K$217,3)</f>
        <v>0</v>
      </c>
      <c r="O217" s="112"/>
      <c r="P217" s="112"/>
      <c r="Q217" s="112"/>
      <c r="R217" s="37"/>
      <c r="T217" s="83"/>
      <c r="U217" s="18" t="s">
        <v>24</v>
      </c>
      <c r="W217" s="99">
        <f>$V$217*$K$217</f>
        <v>0</v>
      </c>
      <c r="X217" s="99">
        <v>0.01586</v>
      </c>
      <c r="Y217" s="99">
        <f>$X$217*$K$217</f>
        <v>1.2395383</v>
      </c>
      <c r="Z217" s="99">
        <v>0</v>
      </c>
      <c r="AA217" s="100">
        <f>$Z$217*$K$217</f>
        <v>0</v>
      </c>
      <c r="AR217" s="5" t="s">
        <v>94</v>
      </c>
      <c r="AT217" s="5" t="s">
        <v>97</v>
      </c>
      <c r="AU217" s="5" t="s">
        <v>41</v>
      </c>
      <c r="AY217" s="5" t="s">
        <v>87</v>
      </c>
      <c r="BE217" s="34">
        <f>IF($U$217="základná",$N$217,0)</f>
        <v>0</v>
      </c>
      <c r="BF217" s="34">
        <f>IF($U$217="znížená",$N$217,0)</f>
        <v>0</v>
      </c>
      <c r="BG217" s="34">
        <f>IF($U$217="zákl. prenesená",$N$217,0)</f>
        <v>0</v>
      </c>
      <c r="BH217" s="34">
        <f>IF($U$217="zníž. prenesená",$N$217,0)</f>
        <v>0</v>
      </c>
      <c r="BI217" s="34">
        <f>IF($U$217="nulová",$N$217,0)</f>
        <v>0</v>
      </c>
      <c r="BJ217" s="5" t="s">
        <v>41</v>
      </c>
      <c r="BK217" s="77">
        <f>ROUND($L$217*$K$217,3)</f>
        <v>0</v>
      </c>
      <c r="BL217" s="5" t="s">
        <v>89</v>
      </c>
      <c r="BM217" s="5" t="s">
        <v>751</v>
      </c>
    </row>
    <row r="218" spans="2:65" s="5" customFormat="1" ht="13.5" customHeight="1">
      <c r="B218" s="36"/>
      <c r="C218" s="101" t="s">
        <v>445</v>
      </c>
      <c r="D218" s="101" t="s">
        <v>97</v>
      </c>
      <c r="E218" s="102" t="s">
        <v>446</v>
      </c>
      <c r="F218" s="118" t="s">
        <v>447</v>
      </c>
      <c r="G218" s="119"/>
      <c r="H218" s="119"/>
      <c r="I218" s="119"/>
      <c r="J218" s="103" t="s">
        <v>113</v>
      </c>
      <c r="K218" s="104">
        <v>78.155</v>
      </c>
      <c r="L218" s="120">
        <v>0</v>
      </c>
      <c r="M218" s="119"/>
      <c r="N218" s="125">
        <f>ROUND($L$218*$K$218,3)</f>
        <v>0</v>
      </c>
      <c r="O218" s="112"/>
      <c r="P218" s="112"/>
      <c r="Q218" s="112"/>
      <c r="R218" s="37"/>
      <c r="T218" s="83"/>
      <c r="U218" s="18" t="s">
        <v>24</v>
      </c>
      <c r="W218" s="99">
        <f>$V$218*$K$218</f>
        <v>0</v>
      </c>
      <c r="X218" s="99">
        <v>0.00036</v>
      </c>
      <c r="Y218" s="99">
        <f>$X$218*$K$218</f>
        <v>0.028135800000000002</v>
      </c>
      <c r="Z218" s="99">
        <v>0</v>
      </c>
      <c r="AA218" s="100">
        <f>$Z$218*$K$218</f>
        <v>0</v>
      </c>
      <c r="AR218" s="5" t="s">
        <v>94</v>
      </c>
      <c r="AT218" s="5" t="s">
        <v>97</v>
      </c>
      <c r="AU218" s="5" t="s">
        <v>41</v>
      </c>
      <c r="AY218" s="5" t="s">
        <v>87</v>
      </c>
      <c r="BE218" s="34">
        <f>IF($U$218="základná",$N$218,0)</f>
        <v>0</v>
      </c>
      <c r="BF218" s="34">
        <f>IF($U$218="znížená",$N$218,0)</f>
        <v>0</v>
      </c>
      <c r="BG218" s="34">
        <f>IF($U$218="zákl. prenesená",$N$218,0)</f>
        <v>0</v>
      </c>
      <c r="BH218" s="34">
        <f>IF($U$218="zníž. prenesená",$N$218,0)</f>
        <v>0</v>
      </c>
      <c r="BI218" s="34">
        <f>IF($U$218="nulová",$N$218,0)</f>
        <v>0</v>
      </c>
      <c r="BJ218" s="5" t="s">
        <v>41</v>
      </c>
      <c r="BK218" s="77">
        <f>ROUND($L$218*$K$218,3)</f>
        <v>0</v>
      </c>
      <c r="BL218" s="5" t="s">
        <v>89</v>
      </c>
      <c r="BM218" s="5" t="s">
        <v>752</v>
      </c>
    </row>
    <row r="219" spans="2:65" s="5" customFormat="1" ht="24" customHeight="1">
      <c r="B219" s="36"/>
      <c r="C219" s="96" t="s">
        <v>449</v>
      </c>
      <c r="D219" s="96" t="s">
        <v>84</v>
      </c>
      <c r="E219" s="97" t="s">
        <v>450</v>
      </c>
      <c r="F219" s="122" t="s">
        <v>451</v>
      </c>
      <c r="G219" s="112"/>
      <c r="H219" s="112"/>
      <c r="I219" s="112"/>
      <c r="J219" s="98" t="s">
        <v>113</v>
      </c>
      <c r="K219" s="82">
        <v>60</v>
      </c>
      <c r="L219" s="111">
        <v>0</v>
      </c>
      <c r="M219" s="112"/>
      <c r="N219" s="121">
        <f>ROUND($L$219*$K$219,3)</f>
        <v>0</v>
      </c>
      <c r="O219" s="112"/>
      <c r="P219" s="112"/>
      <c r="Q219" s="112"/>
      <c r="R219" s="37"/>
      <c r="T219" s="83"/>
      <c r="U219" s="18" t="s">
        <v>24</v>
      </c>
      <c r="W219" s="99">
        <f>$V$219*$K$219</f>
        <v>0</v>
      </c>
      <c r="X219" s="99">
        <v>0.00266</v>
      </c>
      <c r="Y219" s="99">
        <f>$X$219*$K$219</f>
        <v>0.1596</v>
      </c>
      <c r="Z219" s="99">
        <v>0</v>
      </c>
      <c r="AA219" s="100">
        <f>$Z$219*$K$219</f>
        <v>0</v>
      </c>
      <c r="AR219" s="5" t="s">
        <v>89</v>
      </c>
      <c r="AT219" s="5" t="s">
        <v>84</v>
      </c>
      <c r="AU219" s="5" t="s">
        <v>41</v>
      </c>
      <c r="AY219" s="5" t="s">
        <v>87</v>
      </c>
      <c r="BE219" s="34">
        <f>IF($U$219="základná",$N$219,0)</f>
        <v>0</v>
      </c>
      <c r="BF219" s="34">
        <f>IF($U$219="znížená",$N$219,0)</f>
        <v>0</v>
      </c>
      <c r="BG219" s="34">
        <f>IF($U$219="zákl. prenesená",$N$219,0)</f>
        <v>0</v>
      </c>
      <c r="BH219" s="34">
        <f>IF($U$219="zníž. prenesená",$N$219,0)</f>
        <v>0</v>
      </c>
      <c r="BI219" s="34">
        <f>IF($U$219="nulová",$N$219,0)</f>
        <v>0</v>
      </c>
      <c r="BJ219" s="5" t="s">
        <v>41</v>
      </c>
      <c r="BK219" s="77">
        <f>ROUND($L$219*$K$219,3)</f>
        <v>0</v>
      </c>
      <c r="BL219" s="5" t="s">
        <v>89</v>
      </c>
      <c r="BM219" s="5" t="s">
        <v>753</v>
      </c>
    </row>
    <row r="220" spans="2:65" s="5" customFormat="1" ht="13.5" customHeight="1">
      <c r="B220" s="36"/>
      <c r="C220" s="101" t="s">
        <v>453</v>
      </c>
      <c r="D220" s="101" t="s">
        <v>97</v>
      </c>
      <c r="E220" s="102" t="s">
        <v>454</v>
      </c>
      <c r="F220" s="118" t="s">
        <v>455</v>
      </c>
      <c r="G220" s="119"/>
      <c r="H220" s="119"/>
      <c r="I220" s="119"/>
      <c r="J220" s="103" t="s">
        <v>113</v>
      </c>
      <c r="K220" s="104">
        <v>52</v>
      </c>
      <c r="L220" s="120">
        <v>0</v>
      </c>
      <c r="M220" s="119"/>
      <c r="N220" s="125">
        <f>ROUND($L$220*$K$220,3)</f>
        <v>0</v>
      </c>
      <c r="O220" s="112"/>
      <c r="P220" s="112"/>
      <c r="Q220" s="112"/>
      <c r="R220" s="37"/>
      <c r="T220" s="83"/>
      <c r="U220" s="18" t="s">
        <v>24</v>
      </c>
      <c r="W220" s="99">
        <f>$V$220*$K$220</f>
        <v>0</v>
      </c>
      <c r="X220" s="99">
        <v>0.00836</v>
      </c>
      <c r="Y220" s="99">
        <f>$X$220*$K$220</f>
        <v>0.43472</v>
      </c>
      <c r="Z220" s="99">
        <v>0</v>
      </c>
      <c r="AA220" s="100">
        <f>$Z$220*$K$220</f>
        <v>0</v>
      </c>
      <c r="AR220" s="5" t="s">
        <v>94</v>
      </c>
      <c r="AT220" s="5" t="s">
        <v>97</v>
      </c>
      <c r="AU220" s="5" t="s">
        <v>41</v>
      </c>
      <c r="AY220" s="5" t="s">
        <v>87</v>
      </c>
      <c r="BE220" s="34">
        <f>IF($U$220="základná",$N$220,0)</f>
        <v>0</v>
      </c>
      <c r="BF220" s="34">
        <f>IF($U$220="znížená",$N$220,0)</f>
        <v>0</v>
      </c>
      <c r="BG220" s="34">
        <f>IF($U$220="zákl. prenesená",$N$220,0)</f>
        <v>0</v>
      </c>
      <c r="BH220" s="34">
        <f>IF($U$220="zníž. prenesená",$N$220,0)</f>
        <v>0</v>
      </c>
      <c r="BI220" s="34">
        <f>IF($U$220="nulová",$N$220,0)</f>
        <v>0</v>
      </c>
      <c r="BJ220" s="5" t="s">
        <v>41</v>
      </c>
      <c r="BK220" s="77">
        <f>ROUND($L$220*$K$220,3)</f>
        <v>0</v>
      </c>
      <c r="BL220" s="5" t="s">
        <v>89</v>
      </c>
      <c r="BM220" s="5" t="s">
        <v>754</v>
      </c>
    </row>
    <row r="221" spans="2:65" s="5" customFormat="1" ht="24" customHeight="1">
      <c r="B221" s="36"/>
      <c r="C221" s="101" t="s">
        <v>457</v>
      </c>
      <c r="D221" s="101" t="s">
        <v>97</v>
      </c>
      <c r="E221" s="102" t="s">
        <v>458</v>
      </c>
      <c r="F221" s="118" t="s">
        <v>459</v>
      </c>
      <c r="G221" s="119"/>
      <c r="H221" s="119"/>
      <c r="I221" s="119"/>
      <c r="J221" s="103" t="s">
        <v>113</v>
      </c>
      <c r="K221" s="104">
        <v>4</v>
      </c>
      <c r="L221" s="120">
        <v>0</v>
      </c>
      <c r="M221" s="119"/>
      <c r="N221" s="125">
        <f>ROUND($L$221*$K$221,3)</f>
        <v>0</v>
      </c>
      <c r="O221" s="112"/>
      <c r="P221" s="112"/>
      <c r="Q221" s="112"/>
      <c r="R221" s="37"/>
      <c r="T221" s="83"/>
      <c r="U221" s="18" t="s">
        <v>24</v>
      </c>
      <c r="W221" s="99">
        <f>$V$221*$K$221</f>
        <v>0</v>
      </c>
      <c r="X221" s="99">
        <v>0.01312</v>
      </c>
      <c r="Y221" s="99">
        <f>$X$221*$K$221</f>
        <v>0.05248</v>
      </c>
      <c r="Z221" s="99">
        <v>0</v>
      </c>
      <c r="AA221" s="100">
        <f>$Z$221*$K$221</f>
        <v>0</v>
      </c>
      <c r="AR221" s="5" t="s">
        <v>94</v>
      </c>
      <c r="AT221" s="5" t="s">
        <v>97</v>
      </c>
      <c r="AU221" s="5" t="s">
        <v>41</v>
      </c>
      <c r="AY221" s="5" t="s">
        <v>87</v>
      </c>
      <c r="BE221" s="34">
        <f>IF($U$221="základná",$N$221,0)</f>
        <v>0</v>
      </c>
      <c r="BF221" s="34">
        <f>IF($U$221="znížená",$N$221,0)</f>
        <v>0</v>
      </c>
      <c r="BG221" s="34">
        <f>IF($U$221="zákl. prenesená",$N$221,0)</f>
        <v>0</v>
      </c>
      <c r="BH221" s="34">
        <f>IF($U$221="zníž. prenesená",$N$221,0)</f>
        <v>0</v>
      </c>
      <c r="BI221" s="34">
        <f>IF($U$221="nulová",$N$221,0)</f>
        <v>0</v>
      </c>
      <c r="BJ221" s="5" t="s">
        <v>41</v>
      </c>
      <c r="BK221" s="77">
        <f>ROUND($L$221*$K$221,3)</f>
        <v>0</v>
      </c>
      <c r="BL221" s="5" t="s">
        <v>89</v>
      </c>
      <c r="BM221" s="5" t="s">
        <v>755</v>
      </c>
    </row>
    <row r="222" spans="2:65" s="5" customFormat="1" ht="24" customHeight="1">
      <c r="B222" s="36"/>
      <c r="C222" s="101" t="s">
        <v>461</v>
      </c>
      <c r="D222" s="101" t="s">
        <v>97</v>
      </c>
      <c r="E222" s="102" t="s">
        <v>462</v>
      </c>
      <c r="F222" s="118" t="s">
        <v>463</v>
      </c>
      <c r="G222" s="119"/>
      <c r="H222" s="119"/>
      <c r="I222" s="119"/>
      <c r="J222" s="103" t="s">
        <v>113</v>
      </c>
      <c r="K222" s="104">
        <v>4</v>
      </c>
      <c r="L222" s="120">
        <v>0</v>
      </c>
      <c r="M222" s="119"/>
      <c r="N222" s="125">
        <f>ROUND($L$222*$K$222,3)</f>
        <v>0</v>
      </c>
      <c r="O222" s="112"/>
      <c r="P222" s="112"/>
      <c r="Q222" s="112"/>
      <c r="R222" s="37"/>
      <c r="T222" s="83"/>
      <c r="U222" s="18" t="s">
        <v>24</v>
      </c>
      <c r="W222" s="99">
        <f>$V$222*$K$222</f>
        <v>0</v>
      </c>
      <c r="X222" s="99">
        <v>0.0153</v>
      </c>
      <c r="Y222" s="99">
        <f>$X$222*$K$222</f>
        <v>0.0612</v>
      </c>
      <c r="Z222" s="99">
        <v>0</v>
      </c>
      <c r="AA222" s="100">
        <f>$Z$222*$K$222</f>
        <v>0</v>
      </c>
      <c r="AR222" s="5" t="s">
        <v>94</v>
      </c>
      <c r="AT222" s="5" t="s">
        <v>97</v>
      </c>
      <c r="AU222" s="5" t="s">
        <v>41</v>
      </c>
      <c r="AY222" s="5" t="s">
        <v>87</v>
      </c>
      <c r="BE222" s="34">
        <f>IF($U$222="základná",$N$222,0)</f>
        <v>0</v>
      </c>
      <c r="BF222" s="34">
        <f>IF($U$222="znížená",$N$222,0)</f>
        <v>0</v>
      </c>
      <c r="BG222" s="34">
        <f>IF($U$222="zákl. prenesená",$N$222,0)</f>
        <v>0</v>
      </c>
      <c r="BH222" s="34">
        <f>IF($U$222="zníž. prenesená",$N$222,0)</f>
        <v>0</v>
      </c>
      <c r="BI222" s="34">
        <f>IF($U$222="nulová",$N$222,0)</f>
        <v>0</v>
      </c>
      <c r="BJ222" s="5" t="s">
        <v>41</v>
      </c>
      <c r="BK222" s="77">
        <f>ROUND($L$222*$K$222,3)</f>
        <v>0</v>
      </c>
      <c r="BL222" s="5" t="s">
        <v>89</v>
      </c>
      <c r="BM222" s="5" t="s">
        <v>756</v>
      </c>
    </row>
    <row r="223" spans="2:65" s="5" customFormat="1" ht="13.5" customHeight="1">
      <c r="B223" s="36"/>
      <c r="C223" s="96" t="s">
        <v>465</v>
      </c>
      <c r="D223" s="96" t="s">
        <v>84</v>
      </c>
      <c r="E223" s="97" t="s">
        <v>466</v>
      </c>
      <c r="F223" s="122" t="s">
        <v>467</v>
      </c>
      <c r="G223" s="112"/>
      <c r="H223" s="112"/>
      <c r="I223" s="112"/>
      <c r="J223" s="98" t="s">
        <v>110</v>
      </c>
      <c r="K223" s="82">
        <v>385</v>
      </c>
      <c r="L223" s="111">
        <v>0</v>
      </c>
      <c r="M223" s="112"/>
      <c r="N223" s="121">
        <f>ROUND($L$223*$K$223,3)</f>
        <v>0</v>
      </c>
      <c r="O223" s="112"/>
      <c r="P223" s="112"/>
      <c r="Q223" s="112"/>
      <c r="R223" s="37"/>
      <c r="T223" s="83"/>
      <c r="U223" s="18" t="s">
        <v>24</v>
      </c>
      <c r="W223" s="99">
        <f>$V$223*$K$223</f>
        <v>0</v>
      </c>
      <c r="X223" s="99">
        <v>0</v>
      </c>
      <c r="Y223" s="99">
        <f>$X$223*$K$223</f>
        <v>0</v>
      </c>
      <c r="Z223" s="99">
        <v>0</v>
      </c>
      <c r="AA223" s="100">
        <f>$Z$223*$K$223</f>
        <v>0</v>
      </c>
      <c r="AR223" s="5" t="s">
        <v>89</v>
      </c>
      <c r="AT223" s="5" t="s">
        <v>84</v>
      </c>
      <c r="AU223" s="5" t="s">
        <v>41</v>
      </c>
      <c r="AY223" s="5" t="s">
        <v>87</v>
      </c>
      <c r="BE223" s="34">
        <f>IF($U$223="základná",$N$223,0)</f>
        <v>0</v>
      </c>
      <c r="BF223" s="34">
        <f>IF($U$223="znížená",$N$223,0)</f>
        <v>0</v>
      </c>
      <c r="BG223" s="34">
        <f>IF($U$223="zákl. prenesená",$N$223,0)</f>
        <v>0</v>
      </c>
      <c r="BH223" s="34">
        <f>IF($U$223="zníž. prenesená",$N$223,0)</f>
        <v>0</v>
      </c>
      <c r="BI223" s="34">
        <f>IF($U$223="nulová",$N$223,0)</f>
        <v>0</v>
      </c>
      <c r="BJ223" s="5" t="s">
        <v>41</v>
      </c>
      <c r="BK223" s="77">
        <f>ROUND($L$223*$K$223,3)</f>
        <v>0</v>
      </c>
      <c r="BL223" s="5" t="s">
        <v>89</v>
      </c>
      <c r="BM223" s="5" t="s">
        <v>757</v>
      </c>
    </row>
    <row r="224" spans="2:65" s="5" customFormat="1" ht="13.5" customHeight="1">
      <c r="B224" s="36"/>
      <c r="C224" s="96" t="s">
        <v>469</v>
      </c>
      <c r="D224" s="96" t="s">
        <v>84</v>
      </c>
      <c r="E224" s="97" t="s">
        <v>470</v>
      </c>
      <c r="F224" s="122" t="s">
        <v>471</v>
      </c>
      <c r="G224" s="112"/>
      <c r="H224" s="112"/>
      <c r="I224" s="112"/>
      <c r="J224" s="98" t="s">
        <v>110</v>
      </c>
      <c r="K224" s="82">
        <v>1738</v>
      </c>
      <c r="L224" s="111">
        <v>0</v>
      </c>
      <c r="M224" s="112"/>
      <c r="N224" s="121">
        <f>ROUND($L$224*$K$224,3)</f>
        <v>0</v>
      </c>
      <c r="O224" s="112"/>
      <c r="P224" s="112"/>
      <c r="Q224" s="112"/>
      <c r="R224" s="37"/>
      <c r="T224" s="83"/>
      <c r="U224" s="18" t="s">
        <v>24</v>
      </c>
      <c r="W224" s="99">
        <f>$V$224*$K$224</f>
        <v>0</v>
      </c>
      <c r="X224" s="99">
        <v>0</v>
      </c>
      <c r="Y224" s="99">
        <f>$X$224*$K$224</f>
        <v>0</v>
      </c>
      <c r="Z224" s="99">
        <v>0</v>
      </c>
      <c r="AA224" s="100">
        <f>$Z$224*$K$224</f>
        <v>0</v>
      </c>
      <c r="AR224" s="5" t="s">
        <v>89</v>
      </c>
      <c r="AT224" s="5" t="s">
        <v>84</v>
      </c>
      <c r="AU224" s="5" t="s">
        <v>41</v>
      </c>
      <c r="AY224" s="5" t="s">
        <v>87</v>
      </c>
      <c r="BE224" s="34">
        <f>IF($U$224="základná",$N$224,0)</f>
        <v>0</v>
      </c>
      <c r="BF224" s="34">
        <f>IF($U$224="znížená",$N$224,0)</f>
        <v>0</v>
      </c>
      <c r="BG224" s="34">
        <f>IF($U$224="zákl. prenesená",$N$224,0)</f>
        <v>0</v>
      </c>
      <c r="BH224" s="34">
        <f>IF($U$224="zníž. prenesená",$N$224,0)</f>
        <v>0</v>
      </c>
      <c r="BI224" s="34">
        <f>IF($U$224="nulová",$N$224,0)</f>
        <v>0</v>
      </c>
      <c r="BJ224" s="5" t="s">
        <v>41</v>
      </c>
      <c r="BK224" s="77">
        <f>ROUND($L$224*$K$224,3)</f>
        <v>0</v>
      </c>
      <c r="BL224" s="5" t="s">
        <v>89</v>
      </c>
      <c r="BM224" s="5" t="s">
        <v>758</v>
      </c>
    </row>
    <row r="225" spans="2:65" s="5" customFormat="1" ht="24" customHeight="1">
      <c r="B225" s="36"/>
      <c r="C225" s="96" t="s">
        <v>473</v>
      </c>
      <c r="D225" s="96" t="s">
        <v>84</v>
      </c>
      <c r="E225" s="97" t="s">
        <v>474</v>
      </c>
      <c r="F225" s="122" t="s">
        <v>475</v>
      </c>
      <c r="G225" s="112"/>
      <c r="H225" s="112"/>
      <c r="I225" s="112"/>
      <c r="J225" s="98" t="s">
        <v>113</v>
      </c>
      <c r="K225" s="82">
        <v>10</v>
      </c>
      <c r="L225" s="111">
        <v>0</v>
      </c>
      <c r="M225" s="112"/>
      <c r="N225" s="121">
        <f>ROUND($L$225*$K$225,3)</f>
        <v>0</v>
      </c>
      <c r="O225" s="112"/>
      <c r="P225" s="112"/>
      <c r="Q225" s="112"/>
      <c r="R225" s="37"/>
      <c r="T225" s="83"/>
      <c r="U225" s="18" t="s">
        <v>24</v>
      </c>
      <c r="W225" s="99">
        <f>$V$225*$K$225</f>
        <v>0</v>
      </c>
      <c r="X225" s="99">
        <v>0.0208</v>
      </c>
      <c r="Y225" s="99">
        <f>$X$225*$K$225</f>
        <v>0.208</v>
      </c>
      <c r="Z225" s="99">
        <v>0</v>
      </c>
      <c r="AA225" s="100">
        <f>$Z$225*$K$225</f>
        <v>0</v>
      </c>
      <c r="AR225" s="5" t="s">
        <v>89</v>
      </c>
      <c r="AT225" s="5" t="s">
        <v>84</v>
      </c>
      <c r="AU225" s="5" t="s">
        <v>41</v>
      </c>
      <c r="AY225" s="5" t="s">
        <v>87</v>
      </c>
      <c r="BE225" s="34">
        <f>IF($U$225="základná",$N$225,0)</f>
        <v>0</v>
      </c>
      <c r="BF225" s="34">
        <f>IF($U$225="znížená",$N$225,0)</f>
        <v>0</v>
      </c>
      <c r="BG225" s="34">
        <f>IF($U$225="zákl. prenesená",$N$225,0)</f>
        <v>0</v>
      </c>
      <c r="BH225" s="34">
        <f>IF($U$225="zníž. prenesená",$N$225,0)</f>
        <v>0</v>
      </c>
      <c r="BI225" s="34">
        <f>IF($U$225="nulová",$N$225,0)</f>
        <v>0</v>
      </c>
      <c r="BJ225" s="5" t="s">
        <v>41</v>
      </c>
      <c r="BK225" s="77">
        <f>ROUND($L$225*$K$225,3)</f>
        <v>0</v>
      </c>
      <c r="BL225" s="5" t="s">
        <v>89</v>
      </c>
      <c r="BM225" s="5" t="s">
        <v>759</v>
      </c>
    </row>
    <row r="226" spans="2:65" s="5" customFormat="1" ht="24" customHeight="1">
      <c r="B226" s="36"/>
      <c r="C226" s="96" t="s">
        <v>477</v>
      </c>
      <c r="D226" s="96" t="s">
        <v>84</v>
      </c>
      <c r="E226" s="97" t="s">
        <v>478</v>
      </c>
      <c r="F226" s="122" t="s">
        <v>479</v>
      </c>
      <c r="G226" s="112"/>
      <c r="H226" s="112"/>
      <c r="I226" s="112"/>
      <c r="J226" s="98" t="s">
        <v>113</v>
      </c>
      <c r="K226" s="82">
        <v>104</v>
      </c>
      <c r="L226" s="111">
        <v>0</v>
      </c>
      <c r="M226" s="112"/>
      <c r="N226" s="121">
        <f>ROUND($L$226*$K$226,3)</f>
        <v>0</v>
      </c>
      <c r="O226" s="112"/>
      <c r="P226" s="112"/>
      <c r="Q226" s="112"/>
      <c r="R226" s="37"/>
      <c r="T226" s="83"/>
      <c r="U226" s="18" t="s">
        <v>24</v>
      </c>
      <c r="W226" s="99">
        <f>$V$226*$K$226</f>
        <v>0</v>
      </c>
      <c r="X226" s="99">
        <v>0.0372414</v>
      </c>
      <c r="Y226" s="99">
        <f>$X$226*$K$226</f>
        <v>3.8731056</v>
      </c>
      <c r="Z226" s="99">
        <v>0</v>
      </c>
      <c r="AA226" s="100">
        <f>$Z$226*$K$226</f>
        <v>0</v>
      </c>
      <c r="AR226" s="5" t="s">
        <v>89</v>
      </c>
      <c r="AT226" s="5" t="s">
        <v>84</v>
      </c>
      <c r="AU226" s="5" t="s">
        <v>41</v>
      </c>
      <c r="AY226" s="5" t="s">
        <v>87</v>
      </c>
      <c r="BE226" s="34">
        <f>IF($U$226="základná",$N$226,0)</f>
        <v>0</v>
      </c>
      <c r="BF226" s="34">
        <f>IF($U$226="znížená",$N$226,0)</f>
        <v>0</v>
      </c>
      <c r="BG226" s="34">
        <f>IF($U$226="zákl. prenesená",$N$226,0)</f>
        <v>0</v>
      </c>
      <c r="BH226" s="34">
        <f>IF($U$226="zníž. prenesená",$N$226,0)</f>
        <v>0</v>
      </c>
      <c r="BI226" s="34">
        <f>IF($U$226="nulová",$N$226,0)</f>
        <v>0</v>
      </c>
      <c r="BJ226" s="5" t="s">
        <v>41</v>
      </c>
      <c r="BK226" s="77">
        <f>ROUND($L$226*$K$226,3)</f>
        <v>0</v>
      </c>
      <c r="BL226" s="5" t="s">
        <v>89</v>
      </c>
      <c r="BM226" s="5" t="s">
        <v>760</v>
      </c>
    </row>
    <row r="227" spans="2:65" s="5" customFormat="1" ht="24" customHeight="1">
      <c r="B227" s="36"/>
      <c r="C227" s="96" t="s">
        <v>481</v>
      </c>
      <c r="D227" s="96" t="s">
        <v>84</v>
      </c>
      <c r="E227" s="97" t="s">
        <v>482</v>
      </c>
      <c r="F227" s="122" t="s">
        <v>483</v>
      </c>
      <c r="G227" s="112"/>
      <c r="H227" s="112"/>
      <c r="I227" s="112"/>
      <c r="J227" s="98" t="s">
        <v>113</v>
      </c>
      <c r="K227" s="82">
        <v>52</v>
      </c>
      <c r="L227" s="111">
        <v>0</v>
      </c>
      <c r="M227" s="112"/>
      <c r="N227" s="121">
        <f>ROUND($L$227*$K$227,3)</f>
        <v>0</v>
      </c>
      <c r="O227" s="112"/>
      <c r="P227" s="112"/>
      <c r="Q227" s="112"/>
      <c r="R227" s="37"/>
      <c r="T227" s="83"/>
      <c r="U227" s="18" t="s">
        <v>24</v>
      </c>
      <c r="W227" s="99">
        <f>$V$227*$K$227</f>
        <v>0</v>
      </c>
      <c r="X227" s="99">
        <v>2.4250279540878</v>
      </c>
      <c r="Y227" s="99">
        <f>$X$227*$K$227</f>
        <v>126.10145361256559</v>
      </c>
      <c r="Z227" s="99">
        <v>0</v>
      </c>
      <c r="AA227" s="100">
        <f>$Z$227*$K$227</f>
        <v>0</v>
      </c>
      <c r="AR227" s="5" t="s">
        <v>89</v>
      </c>
      <c r="AT227" s="5" t="s">
        <v>84</v>
      </c>
      <c r="AU227" s="5" t="s">
        <v>41</v>
      </c>
      <c r="AY227" s="5" t="s">
        <v>87</v>
      </c>
      <c r="BE227" s="34">
        <f>IF($U$227="základná",$N$227,0)</f>
        <v>0</v>
      </c>
      <c r="BF227" s="34">
        <f>IF($U$227="znížená",$N$227,0)</f>
        <v>0</v>
      </c>
      <c r="BG227" s="34">
        <f>IF($U$227="zákl. prenesená",$N$227,0)</f>
        <v>0</v>
      </c>
      <c r="BH227" s="34">
        <f>IF($U$227="zníž. prenesená",$N$227,0)</f>
        <v>0</v>
      </c>
      <c r="BI227" s="34">
        <f>IF($U$227="nulová",$N$227,0)</f>
        <v>0</v>
      </c>
      <c r="BJ227" s="5" t="s">
        <v>41</v>
      </c>
      <c r="BK227" s="77">
        <f>ROUND($L$227*$K$227,3)</f>
        <v>0</v>
      </c>
      <c r="BL227" s="5" t="s">
        <v>89</v>
      </c>
      <c r="BM227" s="5" t="s">
        <v>761</v>
      </c>
    </row>
    <row r="228" spans="2:65" s="5" customFormat="1" ht="34.5" customHeight="1">
      <c r="B228" s="36"/>
      <c r="C228" s="101" t="s">
        <v>485</v>
      </c>
      <c r="D228" s="101" t="s">
        <v>97</v>
      </c>
      <c r="E228" s="102" t="s">
        <v>486</v>
      </c>
      <c r="F228" s="118" t="s">
        <v>487</v>
      </c>
      <c r="G228" s="119"/>
      <c r="H228" s="119"/>
      <c r="I228" s="119"/>
      <c r="J228" s="103" t="s">
        <v>113</v>
      </c>
      <c r="K228" s="104">
        <v>30.3</v>
      </c>
      <c r="L228" s="120">
        <v>0</v>
      </c>
      <c r="M228" s="119"/>
      <c r="N228" s="125">
        <f>ROUND($L$228*$K$228,3)</f>
        <v>0</v>
      </c>
      <c r="O228" s="112"/>
      <c r="P228" s="112"/>
      <c r="Q228" s="112"/>
      <c r="R228" s="37"/>
      <c r="T228" s="83"/>
      <c r="U228" s="18" t="s">
        <v>24</v>
      </c>
      <c r="W228" s="99">
        <f>$V$228*$K$228</f>
        <v>0</v>
      </c>
      <c r="X228" s="99">
        <v>1.207</v>
      </c>
      <c r="Y228" s="99">
        <f>$X$228*$K$228</f>
        <v>36.572100000000006</v>
      </c>
      <c r="Z228" s="99">
        <v>0</v>
      </c>
      <c r="AA228" s="100">
        <f>$Z$228*$K$228</f>
        <v>0</v>
      </c>
      <c r="AR228" s="5" t="s">
        <v>94</v>
      </c>
      <c r="AT228" s="5" t="s">
        <v>97</v>
      </c>
      <c r="AU228" s="5" t="s">
        <v>41</v>
      </c>
      <c r="AY228" s="5" t="s">
        <v>87</v>
      </c>
      <c r="BE228" s="34">
        <f>IF($U$228="základná",$N$228,0)</f>
        <v>0</v>
      </c>
      <c r="BF228" s="34">
        <f>IF($U$228="znížená",$N$228,0)</f>
        <v>0</v>
      </c>
      <c r="BG228" s="34">
        <f>IF($U$228="zákl. prenesená",$N$228,0)</f>
        <v>0</v>
      </c>
      <c r="BH228" s="34">
        <f>IF($U$228="zníž. prenesená",$N$228,0)</f>
        <v>0</v>
      </c>
      <c r="BI228" s="34">
        <f>IF($U$228="nulová",$N$228,0)</f>
        <v>0</v>
      </c>
      <c r="BJ228" s="5" t="s">
        <v>41</v>
      </c>
      <c r="BK228" s="77">
        <f>ROUND($L$228*$K$228,3)</f>
        <v>0</v>
      </c>
      <c r="BL228" s="5" t="s">
        <v>89</v>
      </c>
      <c r="BM228" s="5" t="s">
        <v>762</v>
      </c>
    </row>
    <row r="229" spans="2:65" s="5" customFormat="1" ht="34.5" customHeight="1">
      <c r="B229" s="36"/>
      <c r="C229" s="101" t="s">
        <v>489</v>
      </c>
      <c r="D229" s="101" t="s">
        <v>97</v>
      </c>
      <c r="E229" s="102" t="s">
        <v>490</v>
      </c>
      <c r="F229" s="118" t="s">
        <v>491</v>
      </c>
      <c r="G229" s="119"/>
      <c r="H229" s="119"/>
      <c r="I229" s="119"/>
      <c r="J229" s="103" t="s">
        <v>113</v>
      </c>
      <c r="K229" s="104">
        <v>22.22</v>
      </c>
      <c r="L229" s="120">
        <v>0</v>
      </c>
      <c r="M229" s="119"/>
      <c r="N229" s="125">
        <f>ROUND($L$229*$K$229,3)</f>
        <v>0</v>
      </c>
      <c r="O229" s="112"/>
      <c r="P229" s="112"/>
      <c r="Q229" s="112"/>
      <c r="R229" s="37"/>
      <c r="T229" s="83"/>
      <c r="U229" s="18" t="s">
        <v>24</v>
      </c>
      <c r="W229" s="99">
        <f>$V$229*$K$229</f>
        <v>0</v>
      </c>
      <c r="X229" s="99">
        <v>1.525</v>
      </c>
      <c r="Y229" s="99">
        <f>$X$229*$K$229</f>
        <v>33.88549999999999</v>
      </c>
      <c r="Z229" s="99">
        <v>0</v>
      </c>
      <c r="AA229" s="100">
        <f>$Z$229*$K$229</f>
        <v>0</v>
      </c>
      <c r="AR229" s="5" t="s">
        <v>94</v>
      </c>
      <c r="AT229" s="5" t="s">
        <v>97</v>
      </c>
      <c r="AU229" s="5" t="s">
        <v>41</v>
      </c>
      <c r="AY229" s="5" t="s">
        <v>87</v>
      </c>
      <c r="BE229" s="34">
        <f>IF($U$229="základná",$N$229,0)</f>
        <v>0</v>
      </c>
      <c r="BF229" s="34">
        <f>IF($U$229="znížená",$N$229,0)</f>
        <v>0</v>
      </c>
      <c r="BG229" s="34">
        <f>IF($U$229="zákl. prenesená",$N$229,0)</f>
        <v>0</v>
      </c>
      <c r="BH229" s="34">
        <f>IF($U$229="zníž. prenesená",$N$229,0)</f>
        <v>0</v>
      </c>
      <c r="BI229" s="34">
        <f>IF($U$229="nulová",$N$229,0)</f>
        <v>0</v>
      </c>
      <c r="BJ229" s="5" t="s">
        <v>41</v>
      </c>
      <c r="BK229" s="77">
        <f>ROUND($L$229*$K$229,3)</f>
        <v>0</v>
      </c>
      <c r="BL229" s="5" t="s">
        <v>89</v>
      </c>
      <c r="BM229" s="5" t="s">
        <v>763</v>
      </c>
    </row>
    <row r="230" spans="2:65" s="5" customFormat="1" ht="24" customHeight="1">
      <c r="B230" s="36"/>
      <c r="C230" s="101" t="s">
        <v>493</v>
      </c>
      <c r="D230" s="101" t="s">
        <v>97</v>
      </c>
      <c r="E230" s="102" t="s">
        <v>494</v>
      </c>
      <c r="F230" s="118" t="s">
        <v>495</v>
      </c>
      <c r="G230" s="119"/>
      <c r="H230" s="119"/>
      <c r="I230" s="119"/>
      <c r="J230" s="103" t="s">
        <v>113</v>
      </c>
      <c r="K230" s="104">
        <v>6.06</v>
      </c>
      <c r="L230" s="120">
        <v>0</v>
      </c>
      <c r="M230" s="119"/>
      <c r="N230" s="125">
        <f>ROUND($L$230*$K$230,3)</f>
        <v>0</v>
      </c>
      <c r="O230" s="112"/>
      <c r="P230" s="112"/>
      <c r="Q230" s="112"/>
      <c r="R230" s="37"/>
      <c r="T230" s="83"/>
      <c r="U230" s="18" t="s">
        <v>24</v>
      </c>
      <c r="W230" s="99">
        <f>$V$230*$K$230</f>
        <v>0</v>
      </c>
      <c r="X230" s="99">
        <v>0.2</v>
      </c>
      <c r="Y230" s="99">
        <f>$X$230*$K$230</f>
        <v>1.212</v>
      </c>
      <c r="Z230" s="99">
        <v>0</v>
      </c>
      <c r="AA230" s="100">
        <f>$Z$230*$K$230</f>
        <v>0</v>
      </c>
      <c r="AR230" s="5" t="s">
        <v>94</v>
      </c>
      <c r="AT230" s="5" t="s">
        <v>97</v>
      </c>
      <c r="AU230" s="5" t="s">
        <v>41</v>
      </c>
      <c r="AY230" s="5" t="s">
        <v>87</v>
      </c>
      <c r="BE230" s="34">
        <f>IF($U$230="základná",$N$230,0)</f>
        <v>0</v>
      </c>
      <c r="BF230" s="34">
        <f>IF($U$230="znížená",$N$230,0)</f>
        <v>0</v>
      </c>
      <c r="BG230" s="34">
        <f>IF($U$230="zákl. prenesená",$N$230,0)</f>
        <v>0</v>
      </c>
      <c r="BH230" s="34">
        <f>IF($U$230="zníž. prenesená",$N$230,0)</f>
        <v>0</v>
      </c>
      <c r="BI230" s="34">
        <f>IF($U$230="nulová",$N$230,0)</f>
        <v>0</v>
      </c>
      <c r="BJ230" s="5" t="s">
        <v>41</v>
      </c>
      <c r="BK230" s="77">
        <f>ROUND($L$230*$K$230,3)</f>
        <v>0</v>
      </c>
      <c r="BL230" s="5" t="s">
        <v>89</v>
      </c>
      <c r="BM230" s="5" t="s">
        <v>764</v>
      </c>
    </row>
    <row r="231" spans="2:65" s="5" customFormat="1" ht="24" customHeight="1">
      <c r="B231" s="36"/>
      <c r="C231" s="101" t="s">
        <v>497</v>
      </c>
      <c r="D231" s="101" t="s">
        <v>97</v>
      </c>
      <c r="E231" s="102" t="s">
        <v>498</v>
      </c>
      <c r="F231" s="118" t="s">
        <v>499</v>
      </c>
      <c r="G231" s="119"/>
      <c r="H231" s="119"/>
      <c r="I231" s="119"/>
      <c r="J231" s="103" t="s">
        <v>113</v>
      </c>
      <c r="K231" s="104">
        <v>105.04</v>
      </c>
      <c r="L231" s="120">
        <v>0</v>
      </c>
      <c r="M231" s="119"/>
      <c r="N231" s="125">
        <f>ROUND($L$231*$K$231,3)</f>
        <v>0</v>
      </c>
      <c r="O231" s="112"/>
      <c r="P231" s="112"/>
      <c r="Q231" s="112"/>
      <c r="R231" s="37"/>
      <c r="T231" s="83"/>
      <c r="U231" s="18" t="s">
        <v>24</v>
      </c>
      <c r="W231" s="99">
        <f>$V$231*$K$231</f>
        <v>0</v>
      </c>
      <c r="X231" s="99">
        <v>0.241</v>
      </c>
      <c r="Y231" s="99">
        <f>$X$231*$K$231</f>
        <v>25.31464</v>
      </c>
      <c r="Z231" s="99">
        <v>0</v>
      </c>
      <c r="AA231" s="100">
        <f>$Z$231*$K$231</f>
        <v>0</v>
      </c>
      <c r="AR231" s="5" t="s">
        <v>94</v>
      </c>
      <c r="AT231" s="5" t="s">
        <v>97</v>
      </c>
      <c r="AU231" s="5" t="s">
        <v>41</v>
      </c>
      <c r="AY231" s="5" t="s">
        <v>87</v>
      </c>
      <c r="BE231" s="34">
        <f>IF($U$231="základná",$N$231,0)</f>
        <v>0</v>
      </c>
      <c r="BF231" s="34">
        <f>IF($U$231="znížená",$N$231,0)</f>
        <v>0</v>
      </c>
      <c r="BG231" s="34">
        <f>IF($U$231="zákl. prenesená",$N$231,0)</f>
        <v>0</v>
      </c>
      <c r="BH231" s="34">
        <f>IF($U$231="zníž. prenesená",$N$231,0)</f>
        <v>0</v>
      </c>
      <c r="BI231" s="34">
        <f>IF($U$231="nulová",$N$231,0)</f>
        <v>0</v>
      </c>
      <c r="BJ231" s="5" t="s">
        <v>41</v>
      </c>
      <c r="BK231" s="77">
        <f>ROUND($L$231*$K$231,3)</f>
        <v>0</v>
      </c>
      <c r="BL231" s="5" t="s">
        <v>89</v>
      </c>
      <c r="BM231" s="5" t="s">
        <v>765</v>
      </c>
    </row>
    <row r="232" spans="2:65" s="5" customFormat="1" ht="13.5" customHeight="1">
      <c r="B232" s="36"/>
      <c r="C232" s="101" t="s">
        <v>501</v>
      </c>
      <c r="D232" s="101" t="s">
        <v>97</v>
      </c>
      <c r="E232" s="102" t="s">
        <v>502</v>
      </c>
      <c r="F232" s="118" t="s">
        <v>503</v>
      </c>
      <c r="G232" s="119"/>
      <c r="H232" s="119"/>
      <c r="I232" s="119"/>
      <c r="J232" s="103" t="s">
        <v>113</v>
      </c>
      <c r="K232" s="104">
        <v>37.37</v>
      </c>
      <c r="L232" s="120">
        <v>0</v>
      </c>
      <c r="M232" s="119"/>
      <c r="N232" s="125">
        <f>ROUND($L$232*$K$232,3)</f>
        <v>0</v>
      </c>
      <c r="O232" s="112"/>
      <c r="P232" s="112"/>
      <c r="Q232" s="112"/>
      <c r="R232" s="37"/>
      <c r="T232" s="83"/>
      <c r="U232" s="18" t="s">
        <v>24</v>
      </c>
      <c r="W232" s="99">
        <f>$V$232*$K$232</f>
        <v>0</v>
      </c>
      <c r="X232" s="99">
        <v>0.802</v>
      </c>
      <c r="Y232" s="99">
        <f>$X$232*$K$232</f>
        <v>29.97074</v>
      </c>
      <c r="Z232" s="99">
        <v>0</v>
      </c>
      <c r="AA232" s="100">
        <f>$Z$232*$K$232</f>
        <v>0</v>
      </c>
      <c r="AR232" s="5" t="s">
        <v>94</v>
      </c>
      <c r="AT232" s="5" t="s">
        <v>97</v>
      </c>
      <c r="AU232" s="5" t="s">
        <v>41</v>
      </c>
      <c r="AY232" s="5" t="s">
        <v>87</v>
      </c>
      <c r="BE232" s="34">
        <f>IF($U$232="základná",$N$232,0)</f>
        <v>0</v>
      </c>
      <c r="BF232" s="34">
        <f>IF($U$232="znížená",$N$232,0)</f>
        <v>0</v>
      </c>
      <c r="BG232" s="34">
        <f>IF($U$232="zákl. prenesená",$N$232,0)</f>
        <v>0</v>
      </c>
      <c r="BH232" s="34">
        <f>IF($U$232="zníž. prenesená",$N$232,0)</f>
        <v>0</v>
      </c>
      <c r="BI232" s="34">
        <f>IF($U$232="nulová",$N$232,0)</f>
        <v>0</v>
      </c>
      <c r="BJ232" s="5" t="s">
        <v>41</v>
      </c>
      <c r="BK232" s="77">
        <f>ROUND($L$232*$K$232,3)</f>
        <v>0</v>
      </c>
      <c r="BL232" s="5" t="s">
        <v>89</v>
      </c>
      <c r="BM232" s="5" t="s">
        <v>766</v>
      </c>
    </row>
    <row r="233" spans="2:65" s="5" customFormat="1" ht="13.5" customHeight="1">
      <c r="B233" s="36"/>
      <c r="C233" s="101" t="s">
        <v>505</v>
      </c>
      <c r="D233" s="101" t="s">
        <v>97</v>
      </c>
      <c r="E233" s="102" t="s">
        <v>506</v>
      </c>
      <c r="F233" s="118" t="s">
        <v>507</v>
      </c>
      <c r="G233" s="119"/>
      <c r="H233" s="119"/>
      <c r="I233" s="119"/>
      <c r="J233" s="103" t="s">
        <v>113</v>
      </c>
      <c r="K233" s="104">
        <v>52.52</v>
      </c>
      <c r="L233" s="120">
        <v>0</v>
      </c>
      <c r="M233" s="119"/>
      <c r="N233" s="125">
        <f>ROUND($L$233*$K$233,3)</f>
        <v>0</v>
      </c>
      <c r="O233" s="112"/>
      <c r="P233" s="112"/>
      <c r="Q233" s="112"/>
      <c r="R233" s="37"/>
      <c r="T233" s="83"/>
      <c r="U233" s="18" t="s">
        <v>24</v>
      </c>
      <c r="W233" s="99">
        <f>$V$233*$K$233</f>
        <v>0</v>
      </c>
      <c r="X233" s="99">
        <v>0.425</v>
      </c>
      <c r="Y233" s="99">
        <f>$X$233*$K$233</f>
        <v>22.321</v>
      </c>
      <c r="Z233" s="99">
        <v>0</v>
      </c>
      <c r="AA233" s="100">
        <f>$Z$233*$K$233</f>
        <v>0</v>
      </c>
      <c r="AR233" s="5" t="s">
        <v>94</v>
      </c>
      <c r="AT233" s="5" t="s">
        <v>97</v>
      </c>
      <c r="AU233" s="5" t="s">
        <v>41</v>
      </c>
      <c r="AY233" s="5" t="s">
        <v>87</v>
      </c>
      <c r="BE233" s="34">
        <f>IF($U$233="základná",$N$233,0)</f>
        <v>0</v>
      </c>
      <c r="BF233" s="34">
        <f>IF($U$233="znížená",$N$233,0)</f>
        <v>0</v>
      </c>
      <c r="BG233" s="34">
        <f>IF($U$233="zákl. prenesená",$N$233,0)</f>
        <v>0</v>
      </c>
      <c r="BH233" s="34">
        <f>IF($U$233="zníž. prenesená",$N$233,0)</f>
        <v>0</v>
      </c>
      <c r="BI233" s="34">
        <f>IF($U$233="nulová",$N$233,0)</f>
        <v>0</v>
      </c>
      <c r="BJ233" s="5" t="s">
        <v>41</v>
      </c>
      <c r="BK233" s="77">
        <f>ROUND($L$233*$K$233,3)</f>
        <v>0</v>
      </c>
      <c r="BL233" s="5" t="s">
        <v>89</v>
      </c>
      <c r="BM233" s="5" t="s">
        <v>767</v>
      </c>
    </row>
    <row r="234" spans="2:65" s="5" customFormat="1" ht="13.5" customHeight="1">
      <c r="B234" s="36"/>
      <c r="C234" s="101" t="s">
        <v>509</v>
      </c>
      <c r="D234" s="101" t="s">
        <v>97</v>
      </c>
      <c r="E234" s="102" t="s">
        <v>510</v>
      </c>
      <c r="F234" s="118" t="s">
        <v>511</v>
      </c>
      <c r="G234" s="119"/>
      <c r="H234" s="119"/>
      <c r="I234" s="119"/>
      <c r="J234" s="103" t="s">
        <v>113</v>
      </c>
      <c r="K234" s="104">
        <v>52.52</v>
      </c>
      <c r="L234" s="120">
        <v>0</v>
      </c>
      <c r="M234" s="119"/>
      <c r="N234" s="125">
        <f>ROUND($L$234*$K$234,3)</f>
        <v>0</v>
      </c>
      <c r="O234" s="112"/>
      <c r="P234" s="112"/>
      <c r="Q234" s="112"/>
      <c r="R234" s="37"/>
      <c r="T234" s="83"/>
      <c r="U234" s="18" t="s">
        <v>24</v>
      </c>
      <c r="W234" s="99">
        <f>$V$234*$K$234</f>
        <v>0</v>
      </c>
      <c r="X234" s="99">
        <v>0.093</v>
      </c>
      <c r="Y234" s="99">
        <f>$X$234*$K$234</f>
        <v>4.88436</v>
      </c>
      <c r="Z234" s="99">
        <v>0</v>
      </c>
      <c r="AA234" s="100">
        <f>$Z$234*$K$234</f>
        <v>0</v>
      </c>
      <c r="AR234" s="5" t="s">
        <v>94</v>
      </c>
      <c r="AT234" s="5" t="s">
        <v>97</v>
      </c>
      <c r="AU234" s="5" t="s">
        <v>41</v>
      </c>
      <c r="AY234" s="5" t="s">
        <v>87</v>
      </c>
      <c r="BE234" s="34">
        <f>IF($U$234="základná",$N$234,0)</f>
        <v>0</v>
      </c>
      <c r="BF234" s="34">
        <f>IF($U$234="znížená",$N$234,0)</f>
        <v>0</v>
      </c>
      <c r="BG234" s="34">
        <f>IF($U$234="zákl. prenesená",$N$234,0)</f>
        <v>0</v>
      </c>
      <c r="BH234" s="34">
        <f>IF($U$234="zníž. prenesená",$N$234,0)</f>
        <v>0</v>
      </c>
      <c r="BI234" s="34">
        <f>IF($U$234="nulová",$N$234,0)</f>
        <v>0</v>
      </c>
      <c r="BJ234" s="5" t="s">
        <v>41</v>
      </c>
      <c r="BK234" s="77">
        <f>ROUND($L$234*$K$234,3)</f>
        <v>0</v>
      </c>
      <c r="BL234" s="5" t="s">
        <v>89</v>
      </c>
      <c r="BM234" s="5" t="s">
        <v>768</v>
      </c>
    </row>
    <row r="235" spans="2:65" s="5" customFormat="1" ht="24" customHeight="1">
      <c r="B235" s="36"/>
      <c r="C235" s="96" t="s">
        <v>513</v>
      </c>
      <c r="D235" s="96" t="s">
        <v>84</v>
      </c>
      <c r="E235" s="97" t="s">
        <v>514</v>
      </c>
      <c r="F235" s="122" t="s">
        <v>515</v>
      </c>
      <c r="G235" s="112"/>
      <c r="H235" s="112"/>
      <c r="I235" s="112"/>
      <c r="J235" s="98" t="s">
        <v>113</v>
      </c>
      <c r="K235" s="82">
        <v>77</v>
      </c>
      <c r="L235" s="111">
        <v>0</v>
      </c>
      <c r="M235" s="112"/>
      <c r="N235" s="121">
        <f>ROUND($L$235*$K$235,3)</f>
        <v>0</v>
      </c>
      <c r="O235" s="112"/>
      <c r="P235" s="112"/>
      <c r="Q235" s="112"/>
      <c r="R235" s="37"/>
      <c r="T235" s="83"/>
      <c r="U235" s="18" t="s">
        <v>24</v>
      </c>
      <c r="W235" s="99">
        <f>$V$235*$K$235</f>
        <v>0</v>
      </c>
      <c r="X235" s="99">
        <v>2E-05</v>
      </c>
      <c r="Y235" s="99">
        <f>$X$235*$K$235</f>
        <v>0.0015400000000000001</v>
      </c>
      <c r="Z235" s="99">
        <v>0</v>
      </c>
      <c r="AA235" s="100">
        <f>$Z$235*$K$235</f>
        <v>0</v>
      </c>
      <c r="AR235" s="5" t="s">
        <v>89</v>
      </c>
      <c r="AT235" s="5" t="s">
        <v>84</v>
      </c>
      <c r="AU235" s="5" t="s">
        <v>41</v>
      </c>
      <c r="AY235" s="5" t="s">
        <v>87</v>
      </c>
      <c r="BE235" s="34">
        <f>IF($U$235="základná",$N$235,0)</f>
        <v>0</v>
      </c>
      <c r="BF235" s="34">
        <f>IF($U$235="znížená",$N$235,0)</f>
        <v>0</v>
      </c>
      <c r="BG235" s="34">
        <f>IF($U$235="zákl. prenesená",$N$235,0)</f>
        <v>0</v>
      </c>
      <c r="BH235" s="34">
        <f>IF($U$235="zníž. prenesená",$N$235,0)</f>
        <v>0</v>
      </c>
      <c r="BI235" s="34">
        <f>IF($U$235="nulová",$N$235,0)</f>
        <v>0</v>
      </c>
      <c r="BJ235" s="5" t="s">
        <v>41</v>
      </c>
      <c r="BK235" s="77">
        <f>ROUND($L$235*$K$235,3)</f>
        <v>0</v>
      </c>
      <c r="BL235" s="5" t="s">
        <v>89</v>
      </c>
      <c r="BM235" s="5" t="s">
        <v>769</v>
      </c>
    </row>
    <row r="236" spans="2:65" s="5" customFormat="1" ht="24" customHeight="1">
      <c r="B236" s="36"/>
      <c r="C236" s="101" t="s">
        <v>517</v>
      </c>
      <c r="D236" s="101" t="s">
        <v>97</v>
      </c>
      <c r="E236" s="102" t="s">
        <v>518</v>
      </c>
      <c r="F236" s="118" t="s">
        <v>519</v>
      </c>
      <c r="G236" s="119"/>
      <c r="H236" s="119"/>
      <c r="I236" s="119"/>
      <c r="J236" s="103" t="s">
        <v>113</v>
      </c>
      <c r="K236" s="104">
        <v>83.93</v>
      </c>
      <c r="L236" s="120">
        <v>0</v>
      </c>
      <c r="M236" s="119"/>
      <c r="N236" s="125">
        <f>ROUND($L$236*$K$236,3)</f>
        <v>0</v>
      </c>
      <c r="O236" s="112"/>
      <c r="P236" s="112"/>
      <c r="Q236" s="112"/>
      <c r="R236" s="37"/>
      <c r="T236" s="83"/>
      <c r="U236" s="18" t="s">
        <v>24</v>
      </c>
      <c r="W236" s="99">
        <f>$V$236*$K$236</f>
        <v>0</v>
      </c>
      <c r="X236" s="99">
        <v>0.014</v>
      </c>
      <c r="Y236" s="99">
        <f>$X$236*$K$236</f>
        <v>1.1750200000000002</v>
      </c>
      <c r="Z236" s="99">
        <v>0</v>
      </c>
      <c r="AA236" s="100">
        <f>$Z$236*$K$236</f>
        <v>0</v>
      </c>
      <c r="AR236" s="5" t="s">
        <v>94</v>
      </c>
      <c r="AT236" s="5" t="s">
        <v>97</v>
      </c>
      <c r="AU236" s="5" t="s">
        <v>41</v>
      </c>
      <c r="AY236" s="5" t="s">
        <v>87</v>
      </c>
      <c r="BE236" s="34">
        <f>IF($U$236="základná",$N$236,0)</f>
        <v>0</v>
      </c>
      <c r="BF236" s="34">
        <f>IF($U$236="znížená",$N$236,0)</f>
        <v>0</v>
      </c>
      <c r="BG236" s="34">
        <f>IF($U$236="zákl. prenesená",$N$236,0)</f>
        <v>0</v>
      </c>
      <c r="BH236" s="34">
        <f>IF($U$236="zníž. prenesená",$N$236,0)</f>
        <v>0</v>
      </c>
      <c r="BI236" s="34">
        <f>IF($U$236="nulová",$N$236,0)</f>
        <v>0</v>
      </c>
      <c r="BJ236" s="5" t="s">
        <v>41</v>
      </c>
      <c r="BK236" s="77">
        <f>ROUND($L$236*$K$236,3)</f>
        <v>0</v>
      </c>
      <c r="BL236" s="5" t="s">
        <v>89</v>
      </c>
      <c r="BM236" s="5" t="s">
        <v>770</v>
      </c>
    </row>
    <row r="237" spans="2:65" s="5" customFormat="1" ht="13.5" customHeight="1">
      <c r="B237" s="36"/>
      <c r="C237" s="101" t="s">
        <v>521</v>
      </c>
      <c r="D237" s="101" t="s">
        <v>97</v>
      </c>
      <c r="E237" s="102" t="s">
        <v>522</v>
      </c>
      <c r="F237" s="118" t="s">
        <v>523</v>
      </c>
      <c r="G237" s="119"/>
      <c r="H237" s="119"/>
      <c r="I237" s="119"/>
      <c r="J237" s="103" t="s">
        <v>113</v>
      </c>
      <c r="K237" s="104">
        <v>83.93</v>
      </c>
      <c r="L237" s="120">
        <v>0</v>
      </c>
      <c r="M237" s="119"/>
      <c r="N237" s="125">
        <f>ROUND($L$237*$K$237,3)</f>
        <v>0</v>
      </c>
      <c r="O237" s="112"/>
      <c r="P237" s="112"/>
      <c r="Q237" s="112"/>
      <c r="R237" s="37"/>
      <c r="T237" s="83"/>
      <c r="U237" s="18" t="s">
        <v>24</v>
      </c>
      <c r="W237" s="99">
        <f>$V$237*$K$237</f>
        <v>0</v>
      </c>
      <c r="X237" s="99">
        <v>0.01925</v>
      </c>
      <c r="Y237" s="99">
        <f>$X$237*$K$237</f>
        <v>1.6156525000000002</v>
      </c>
      <c r="Z237" s="99">
        <v>0</v>
      </c>
      <c r="AA237" s="100">
        <f>$Z$237*$K$237</f>
        <v>0</v>
      </c>
      <c r="AR237" s="5" t="s">
        <v>94</v>
      </c>
      <c r="AT237" s="5" t="s">
        <v>97</v>
      </c>
      <c r="AU237" s="5" t="s">
        <v>41</v>
      </c>
      <c r="AY237" s="5" t="s">
        <v>87</v>
      </c>
      <c r="BE237" s="34">
        <f>IF($U$237="základná",$N$237,0)</f>
        <v>0</v>
      </c>
      <c r="BF237" s="34">
        <f>IF($U$237="znížená",$N$237,0)</f>
        <v>0</v>
      </c>
      <c r="BG237" s="34">
        <f>IF($U$237="zákl. prenesená",$N$237,0)</f>
        <v>0</v>
      </c>
      <c r="BH237" s="34">
        <f>IF($U$237="zníž. prenesená",$N$237,0)</f>
        <v>0</v>
      </c>
      <c r="BI237" s="34">
        <f>IF($U$237="nulová",$N$237,0)</f>
        <v>0</v>
      </c>
      <c r="BJ237" s="5" t="s">
        <v>41</v>
      </c>
      <c r="BK237" s="77">
        <f>ROUND($L$237*$K$237,3)</f>
        <v>0</v>
      </c>
      <c r="BL237" s="5" t="s">
        <v>89</v>
      </c>
      <c r="BM237" s="5" t="s">
        <v>771</v>
      </c>
    </row>
    <row r="238" spans="2:65" s="5" customFormat="1" ht="13.5" customHeight="1">
      <c r="B238" s="36"/>
      <c r="C238" s="101" t="s">
        <v>525</v>
      </c>
      <c r="D238" s="101" t="s">
        <v>97</v>
      </c>
      <c r="E238" s="102" t="s">
        <v>526</v>
      </c>
      <c r="F238" s="118" t="s">
        <v>772</v>
      </c>
      <c r="G238" s="119"/>
      <c r="H238" s="119"/>
      <c r="I238" s="119"/>
      <c r="J238" s="103" t="s">
        <v>113</v>
      </c>
      <c r="K238" s="104">
        <v>83.93</v>
      </c>
      <c r="L238" s="120">
        <v>0</v>
      </c>
      <c r="M238" s="119"/>
      <c r="N238" s="125">
        <f>ROUND($L$238*$K$238,3)</f>
        <v>0</v>
      </c>
      <c r="O238" s="112"/>
      <c r="P238" s="112"/>
      <c r="Q238" s="112"/>
      <c r="R238" s="37"/>
      <c r="T238" s="83"/>
      <c r="U238" s="18" t="s">
        <v>24</v>
      </c>
      <c r="W238" s="99">
        <f>$V$238*$K$238</f>
        <v>0</v>
      </c>
      <c r="X238" s="99">
        <v>0.01085</v>
      </c>
      <c r="Y238" s="99">
        <f>$X$238*$K$238</f>
        <v>0.9106405000000001</v>
      </c>
      <c r="Z238" s="99">
        <v>0</v>
      </c>
      <c r="AA238" s="100">
        <f>$Z$238*$K$238</f>
        <v>0</v>
      </c>
      <c r="AR238" s="5" t="s">
        <v>94</v>
      </c>
      <c r="AT238" s="5" t="s">
        <v>97</v>
      </c>
      <c r="AU238" s="5" t="s">
        <v>41</v>
      </c>
      <c r="AY238" s="5" t="s">
        <v>87</v>
      </c>
      <c r="BE238" s="34">
        <f>IF($U$238="základná",$N$238,0)</f>
        <v>0</v>
      </c>
      <c r="BF238" s="34">
        <f>IF($U$238="znížená",$N$238,0)</f>
        <v>0</v>
      </c>
      <c r="BG238" s="34">
        <f>IF($U$238="zákl. prenesená",$N$238,0)</f>
        <v>0</v>
      </c>
      <c r="BH238" s="34">
        <f>IF($U$238="zníž. prenesená",$N$238,0)</f>
        <v>0</v>
      </c>
      <c r="BI238" s="34">
        <f>IF($U$238="nulová",$N$238,0)</f>
        <v>0</v>
      </c>
      <c r="BJ238" s="5" t="s">
        <v>41</v>
      </c>
      <c r="BK238" s="77">
        <f>ROUND($L$238*$K$238,3)</f>
        <v>0</v>
      </c>
      <c r="BL238" s="5" t="s">
        <v>89</v>
      </c>
      <c r="BM238" s="5" t="s">
        <v>773</v>
      </c>
    </row>
    <row r="239" spans="2:65" s="5" customFormat="1" ht="13.5" customHeight="1">
      <c r="B239" s="36"/>
      <c r="C239" s="101" t="s">
        <v>529</v>
      </c>
      <c r="D239" s="101" t="s">
        <v>97</v>
      </c>
      <c r="E239" s="102" t="s">
        <v>446</v>
      </c>
      <c r="F239" s="118" t="s">
        <v>447</v>
      </c>
      <c r="G239" s="119"/>
      <c r="H239" s="119"/>
      <c r="I239" s="119"/>
      <c r="J239" s="103" t="s">
        <v>113</v>
      </c>
      <c r="K239" s="104">
        <v>83.93</v>
      </c>
      <c r="L239" s="120">
        <v>0</v>
      </c>
      <c r="M239" s="119"/>
      <c r="N239" s="125">
        <f>ROUND($L$239*$K$239,3)</f>
        <v>0</v>
      </c>
      <c r="O239" s="112"/>
      <c r="P239" s="112"/>
      <c r="Q239" s="112"/>
      <c r="R239" s="37"/>
      <c r="T239" s="83"/>
      <c r="U239" s="18" t="s">
        <v>24</v>
      </c>
      <c r="W239" s="99">
        <f>$V$239*$K$239</f>
        <v>0</v>
      </c>
      <c r="X239" s="99">
        <v>0.00036</v>
      </c>
      <c r="Y239" s="99">
        <f>$X$239*$K$239</f>
        <v>0.030214800000000003</v>
      </c>
      <c r="Z239" s="99">
        <v>0</v>
      </c>
      <c r="AA239" s="100">
        <f>$Z$239*$K$239</f>
        <v>0</v>
      </c>
      <c r="AR239" s="5" t="s">
        <v>94</v>
      </c>
      <c r="AT239" s="5" t="s">
        <v>97</v>
      </c>
      <c r="AU239" s="5" t="s">
        <v>41</v>
      </c>
      <c r="AY239" s="5" t="s">
        <v>87</v>
      </c>
      <c r="BE239" s="34">
        <f>IF($U$239="základná",$N$239,0)</f>
        <v>0</v>
      </c>
      <c r="BF239" s="34">
        <f>IF($U$239="znížená",$N$239,0)</f>
        <v>0</v>
      </c>
      <c r="BG239" s="34">
        <f>IF($U$239="zákl. prenesená",$N$239,0)</f>
        <v>0</v>
      </c>
      <c r="BH239" s="34">
        <f>IF($U$239="zníž. prenesená",$N$239,0)</f>
        <v>0</v>
      </c>
      <c r="BI239" s="34">
        <f>IF($U$239="nulová",$N$239,0)</f>
        <v>0</v>
      </c>
      <c r="BJ239" s="5" t="s">
        <v>41</v>
      </c>
      <c r="BK239" s="77">
        <f>ROUND($L$239*$K$239,3)</f>
        <v>0</v>
      </c>
      <c r="BL239" s="5" t="s">
        <v>89</v>
      </c>
      <c r="BM239" s="5" t="s">
        <v>774</v>
      </c>
    </row>
    <row r="240" spans="2:65" s="5" customFormat="1" ht="24" customHeight="1">
      <c r="B240" s="36"/>
      <c r="C240" s="96" t="s">
        <v>531</v>
      </c>
      <c r="D240" s="96" t="s">
        <v>84</v>
      </c>
      <c r="E240" s="97" t="s">
        <v>532</v>
      </c>
      <c r="F240" s="122" t="s">
        <v>533</v>
      </c>
      <c r="G240" s="112"/>
      <c r="H240" s="112"/>
      <c r="I240" s="112"/>
      <c r="J240" s="98" t="s">
        <v>113</v>
      </c>
      <c r="K240" s="82">
        <v>52</v>
      </c>
      <c r="L240" s="111">
        <v>0</v>
      </c>
      <c r="M240" s="112"/>
      <c r="N240" s="121">
        <f>ROUND($L$240*$K$240,3)</f>
        <v>0</v>
      </c>
      <c r="O240" s="112"/>
      <c r="P240" s="112"/>
      <c r="Q240" s="112"/>
      <c r="R240" s="37"/>
      <c r="T240" s="83"/>
      <c r="U240" s="18" t="s">
        <v>24</v>
      </c>
      <c r="W240" s="99">
        <f>$V$240*$K$240</f>
        <v>0</v>
      </c>
      <c r="X240" s="99">
        <v>0.0070203</v>
      </c>
      <c r="Y240" s="99">
        <f>$X$240*$K$240</f>
        <v>0.36505560000000004</v>
      </c>
      <c r="Z240" s="99">
        <v>0</v>
      </c>
      <c r="AA240" s="100">
        <f>$Z$240*$K$240</f>
        <v>0</v>
      </c>
      <c r="AR240" s="5" t="s">
        <v>89</v>
      </c>
      <c r="AT240" s="5" t="s">
        <v>84</v>
      </c>
      <c r="AU240" s="5" t="s">
        <v>41</v>
      </c>
      <c r="AY240" s="5" t="s">
        <v>87</v>
      </c>
      <c r="BE240" s="34">
        <f>IF($U$240="základná",$N$240,0)</f>
        <v>0</v>
      </c>
      <c r="BF240" s="34">
        <f>IF($U$240="znížená",$N$240,0)</f>
        <v>0</v>
      </c>
      <c r="BG240" s="34">
        <f>IF($U$240="zákl. prenesená",$N$240,0)</f>
        <v>0</v>
      </c>
      <c r="BH240" s="34">
        <f>IF($U$240="zníž. prenesená",$N$240,0)</f>
        <v>0</v>
      </c>
      <c r="BI240" s="34">
        <f>IF($U$240="nulová",$N$240,0)</f>
        <v>0</v>
      </c>
      <c r="BJ240" s="5" t="s">
        <v>41</v>
      </c>
      <c r="BK240" s="77">
        <f>ROUND($L$240*$K$240,3)</f>
        <v>0</v>
      </c>
      <c r="BL240" s="5" t="s">
        <v>89</v>
      </c>
      <c r="BM240" s="5" t="s">
        <v>775</v>
      </c>
    </row>
    <row r="241" spans="2:65" s="5" customFormat="1" ht="24" customHeight="1">
      <c r="B241" s="36"/>
      <c r="C241" s="101" t="s">
        <v>535</v>
      </c>
      <c r="D241" s="101" t="s">
        <v>97</v>
      </c>
      <c r="E241" s="102" t="s">
        <v>536</v>
      </c>
      <c r="F241" s="118" t="s">
        <v>537</v>
      </c>
      <c r="G241" s="119"/>
      <c r="H241" s="119"/>
      <c r="I241" s="119"/>
      <c r="J241" s="103" t="s">
        <v>113</v>
      </c>
      <c r="K241" s="104">
        <v>52.52</v>
      </c>
      <c r="L241" s="120">
        <v>0</v>
      </c>
      <c r="M241" s="119"/>
      <c r="N241" s="125">
        <f>ROUND($L$241*$K$241,3)</f>
        <v>0</v>
      </c>
      <c r="O241" s="112"/>
      <c r="P241" s="112"/>
      <c r="Q241" s="112"/>
      <c r="R241" s="37"/>
      <c r="T241" s="83"/>
      <c r="U241" s="18" t="s">
        <v>24</v>
      </c>
      <c r="W241" s="99">
        <f>$V$241*$K$241</f>
        <v>0</v>
      </c>
      <c r="X241" s="99">
        <v>0.14</v>
      </c>
      <c r="Y241" s="99">
        <f>$X$241*$K$241</f>
        <v>7.352800000000001</v>
      </c>
      <c r="Z241" s="99">
        <v>0</v>
      </c>
      <c r="AA241" s="100">
        <f>$Z$241*$K$241</f>
        <v>0</v>
      </c>
      <c r="AR241" s="5" t="s">
        <v>94</v>
      </c>
      <c r="AT241" s="5" t="s">
        <v>97</v>
      </c>
      <c r="AU241" s="5" t="s">
        <v>41</v>
      </c>
      <c r="AY241" s="5" t="s">
        <v>87</v>
      </c>
      <c r="BE241" s="34">
        <f>IF($U$241="základná",$N$241,0)</f>
        <v>0</v>
      </c>
      <c r="BF241" s="34">
        <f>IF($U$241="znížená",$N$241,0)</f>
        <v>0</v>
      </c>
      <c r="BG241" s="34">
        <f>IF($U$241="zákl. prenesená",$N$241,0)</f>
        <v>0</v>
      </c>
      <c r="BH241" s="34">
        <f>IF($U$241="zníž. prenesená",$N$241,0)</f>
        <v>0</v>
      </c>
      <c r="BI241" s="34">
        <f>IF($U$241="nulová",$N$241,0)</f>
        <v>0</v>
      </c>
      <c r="BJ241" s="5" t="s">
        <v>41</v>
      </c>
      <c r="BK241" s="77">
        <f>ROUND($L$241*$K$241,3)</f>
        <v>0</v>
      </c>
      <c r="BL241" s="5" t="s">
        <v>89</v>
      </c>
      <c r="BM241" s="5" t="s">
        <v>776</v>
      </c>
    </row>
    <row r="242" spans="2:65" s="5" customFormat="1" ht="24" customHeight="1">
      <c r="B242" s="36"/>
      <c r="C242" s="96" t="s">
        <v>539</v>
      </c>
      <c r="D242" s="96" t="s">
        <v>84</v>
      </c>
      <c r="E242" s="97" t="s">
        <v>540</v>
      </c>
      <c r="F242" s="122" t="s">
        <v>541</v>
      </c>
      <c r="G242" s="112"/>
      <c r="H242" s="112"/>
      <c r="I242" s="112"/>
      <c r="J242" s="98" t="s">
        <v>113</v>
      </c>
      <c r="K242" s="82">
        <v>156</v>
      </c>
      <c r="L242" s="111">
        <v>0</v>
      </c>
      <c r="M242" s="112"/>
      <c r="N242" s="121">
        <f>ROUND($L$242*$K$242,3)</f>
        <v>0</v>
      </c>
      <c r="O242" s="112"/>
      <c r="P242" s="112"/>
      <c r="Q242" s="112"/>
      <c r="R242" s="37"/>
      <c r="T242" s="83"/>
      <c r="U242" s="18" t="s">
        <v>24</v>
      </c>
      <c r="W242" s="99">
        <f>$V$242*$K$242</f>
        <v>0</v>
      </c>
      <c r="X242" s="99">
        <v>0.002</v>
      </c>
      <c r="Y242" s="99">
        <f>$X$242*$K$242</f>
        <v>0.312</v>
      </c>
      <c r="Z242" s="99">
        <v>0</v>
      </c>
      <c r="AA242" s="100">
        <f>$Z$242*$K$242</f>
        <v>0</v>
      </c>
      <c r="AR242" s="5" t="s">
        <v>89</v>
      </c>
      <c r="AT242" s="5" t="s">
        <v>84</v>
      </c>
      <c r="AU242" s="5" t="s">
        <v>41</v>
      </c>
      <c r="AY242" s="5" t="s">
        <v>87</v>
      </c>
      <c r="BE242" s="34">
        <f>IF($U$242="základná",$N$242,0)</f>
        <v>0</v>
      </c>
      <c r="BF242" s="34">
        <f>IF($U$242="znížená",$N$242,0)</f>
        <v>0</v>
      </c>
      <c r="BG242" s="34">
        <f>IF($U$242="zákl. prenesená",$N$242,0)</f>
        <v>0</v>
      </c>
      <c r="BH242" s="34">
        <f>IF($U$242="zníž. prenesená",$N$242,0)</f>
        <v>0</v>
      </c>
      <c r="BI242" s="34">
        <f>IF($U$242="nulová",$N$242,0)</f>
        <v>0</v>
      </c>
      <c r="BJ242" s="5" t="s">
        <v>41</v>
      </c>
      <c r="BK242" s="77">
        <f>ROUND($L$242*$K$242,3)</f>
        <v>0</v>
      </c>
      <c r="BL242" s="5" t="s">
        <v>89</v>
      </c>
      <c r="BM242" s="5" t="s">
        <v>777</v>
      </c>
    </row>
    <row r="243" spans="2:65" s="5" customFormat="1" ht="13.5" customHeight="1">
      <c r="B243" s="36"/>
      <c r="C243" s="101" t="s">
        <v>543</v>
      </c>
      <c r="D243" s="101" t="s">
        <v>97</v>
      </c>
      <c r="E243" s="102" t="s">
        <v>544</v>
      </c>
      <c r="F243" s="118" t="s">
        <v>545</v>
      </c>
      <c r="G243" s="119"/>
      <c r="H243" s="119"/>
      <c r="I243" s="119"/>
      <c r="J243" s="103" t="s">
        <v>113</v>
      </c>
      <c r="K243" s="104">
        <v>157.56</v>
      </c>
      <c r="L243" s="120">
        <v>0</v>
      </c>
      <c r="M243" s="119"/>
      <c r="N243" s="125">
        <f>ROUND($L$243*$K$243,3)</f>
        <v>0</v>
      </c>
      <c r="O243" s="112"/>
      <c r="P243" s="112"/>
      <c r="Q243" s="112"/>
      <c r="R243" s="37"/>
      <c r="T243" s="83"/>
      <c r="U243" s="18" t="s">
        <v>24</v>
      </c>
      <c r="W243" s="99">
        <f>$V$243*$K$243</f>
        <v>0</v>
      </c>
      <c r="X243" s="99">
        <v>0.002</v>
      </c>
      <c r="Y243" s="99">
        <f>$X$243*$K$243</f>
        <v>0.31512</v>
      </c>
      <c r="Z243" s="99">
        <v>0</v>
      </c>
      <c r="AA243" s="100">
        <f>$Z$243*$K$243</f>
        <v>0</v>
      </c>
      <c r="AR243" s="5" t="s">
        <v>94</v>
      </c>
      <c r="AT243" s="5" t="s">
        <v>97</v>
      </c>
      <c r="AU243" s="5" t="s">
        <v>41</v>
      </c>
      <c r="AY243" s="5" t="s">
        <v>87</v>
      </c>
      <c r="BE243" s="34">
        <f>IF($U$243="základná",$N$243,0)</f>
        <v>0</v>
      </c>
      <c r="BF243" s="34">
        <f>IF($U$243="znížená",$N$243,0)</f>
        <v>0</v>
      </c>
      <c r="BG243" s="34">
        <f>IF($U$243="zákl. prenesená",$N$243,0)</f>
        <v>0</v>
      </c>
      <c r="BH243" s="34">
        <f>IF($U$243="zníž. prenesená",$N$243,0)</f>
        <v>0</v>
      </c>
      <c r="BI243" s="34">
        <f>IF($U$243="nulová",$N$243,0)</f>
        <v>0</v>
      </c>
      <c r="BJ243" s="5" t="s">
        <v>41</v>
      </c>
      <c r="BK243" s="77">
        <f>ROUND($L$243*$K$243,3)</f>
        <v>0</v>
      </c>
      <c r="BL243" s="5" t="s">
        <v>89</v>
      </c>
      <c r="BM243" s="5" t="s">
        <v>778</v>
      </c>
    </row>
    <row r="244" spans="2:65" s="5" customFormat="1" ht="34.5" customHeight="1">
      <c r="B244" s="36"/>
      <c r="C244" s="96" t="s">
        <v>547</v>
      </c>
      <c r="D244" s="96" t="s">
        <v>84</v>
      </c>
      <c r="E244" s="97" t="s">
        <v>548</v>
      </c>
      <c r="F244" s="122" t="s">
        <v>549</v>
      </c>
      <c r="G244" s="112"/>
      <c r="H244" s="112"/>
      <c r="I244" s="112"/>
      <c r="J244" s="98" t="s">
        <v>113</v>
      </c>
      <c r="K244" s="82">
        <v>52</v>
      </c>
      <c r="L244" s="111">
        <v>0</v>
      </c>
      <c r="M244" s="112"/>
      <c r="N244" s="121">
        <f>ROUND($L$244*$K$244,3)</f>
        <v>0</v>
      </c>
      <c r="O244" s="112"/>
      <c r="P244" s="112"/>
      <c r="Q244" s="112"/>
      <c r="R244" s="37"/>
      <c r="T244" s="83"/>
      <c r="U244" s="18" t="s">
        <v>24</v>
      </c>
      <c r="W244" s="99">
        <f>$V$244*$K$244</f>
        <v>0</v>
      </c>
      <c r="X244" s="99">
        <v>0.0065</v>
      </c>
      <c r="Y244" s="99">
        <f>$X$244*$K$244</f>
        <v>0.33799999999999997</v>
      </c>
      <c r="Z244" s="99">
        <v>0</v>
      </c>
      <c r="AA244" s="100">
        <f>$Z$244*$K$244</f>
        <v>0</v>
      </c>
      <c r="AR244" s="5" t="s">
        <v>89</v>
      </c>
      <c r="AT244" s="5" t="s">
        <v>84</v>
      </c>
      <c r="AU244" s="5" t="s">
        <v>41</v>
      </c>
      <c r="AY244" s="5" t="s">
        <v>87</v>
      </c>
      <c r="BE244" s="34">
        <f>IF($U$244="základná",$N$244,0)</f>
        <v>0</v>
      </c>
      <c r="BF244" s="34">
        <f>IF($U$244="znížená",$N$244,0)</f>
        <v>0</v>
      </c>
      <c r="BG244" s="34">
        <f>IF($U$244="zákl. prenesená",$N$244,0)</f>
        <v>0</v>
      </c>
      <c r="BH244" s="34">
        <f>IF($U$244="zníž. prenesená",$N$244,0)</f>
        <v>0</v>
      </c>
      <c r="BI244" s="34">
        <f>IF($U$244="nulová",$N$244,0)</f>
        <v>0</v>
      </c>
      <c r="BJ244" s="5" t="s">
        <v>41</v>
      </c>
      <c r="BK244" s="77">
        <f>ROUND($L$244*$K$244,3)</f>
        <v>0</v>
      </c>
      <c r="BL244" s="5" t="s">
        <v>89</v>
      </c>
      <c r="BM244" s="5" t="s">
        <v>779</v>
      </c>
    </row>
    <row r="245" spans="2:65" s="5" customFormat="1" ht="13.5" customHeight="1">
      <c r="B245" s="36"/>
      <c r="C245" s="101" t="s">
        <v>551</v>
      </c>
      <c r="D245" s="101" t="s">
        <v>97</v>
      </c>
      <c r="E245" s="102" t="s">
        <v>552</v>
      </c>
      <c r="F245" s="118" t="s">
        <v>553</v>
      </c>
      <c r="G245" s="119"/>
      <c r="H245" s="119"/>
      <c r="I245" s="119"/>
      <c r="J245" s="103" t="s">
        <v>113</v>
      </c>
      <c r="K245" s="104">
        <v>52.52</v>
      </c>
      <c r="L245" s="120">
        <v>0</v>
      </c>
      <c r="M245" s="119"/>
      <c r="N245" s="125">
        <f>ROUND($L$245*$K$245,3)</f>
        <v>0</v>
      </c>
      <c r="O245" s="112"/>
      <c r="P245" s="112"/>
      <c r="Q245" s="112"/>
      <c r="R245" s="37"/>
      <c r="T245" s="83"/>
      <c r="U245" s="18" t="s">
        <v>24</v>
      </c>
      <c r="W245" s="99">
        <f>$V$245*$K$245</f>
        <v>0</v>
      </c>
      <c r="X245" s="99">
        <v>0.0065</v>
      </c>
      <c r="Y245" s="99">
        <f>$X$245*$K$245</f>
        <v>0.34138</v>
      </c>
      <c r="Z245" s="99">
        <v>0</v>
      </c>
      <c r="AA245" s="100">
        <f>$Z$245*$K$245</f>
        <v>0</v>
      </c>
      <c r="AR245" s="5" t="s">
        <v>94</v>
      </c>
      <c r="AT245" s="5" t="s">
        <v>97</v>
      </c>
      <c r="AU245" s="5" t="s">
        <v>41</v>
      </c>
      <c r="AY245" s="5" t="s">
        <v>87</v>
      </c>
      <c r="BE245" s="34">
        <f>IF($U$245="základná",$N$245,0)</f>
        <v>0</v>
      </c>
      <c r="BF245" s="34">
        <f>IF($U$245="znížená",$N$245,0)</f>
        <v>0</v>
      </c>
      <c r="BG245" s="34">
        <f>IF($U$245="zákl. prenesená",$N$245,0)</f>
        <v>0</v>
      </c>
      <c r="BH245" s="34">
        <f>IF($U$245="zníž. prenesená",$N$245,0)</f>
        <v>0</v>
      </c>
      <c r="BI245" s="34">
        <f>IF($U$245="nulová",$N$245,0)</f>
        <v>0</v>
      </c>
      <c r="BJ245" s="5" t="s">
        <v>41</v>
      </c>
      <c r="BK245" s="77">
        <f>ROUND($L$245*$K$245,3)</f>
        <v>0</v>
      </c>
      <c r="BL245" s="5" t="s">
        <v>89</v>
      </c>
      <c r="BM245" s="5" t="s">
        <v>780</v>
      </c>
    </row>
    <row r="246" spans="2:65" s="5" customFormat="1" ht="24" customHeight="1">
      <c r="B246" s="36"/>
      <c r="C246" s="96" t="s">
        <v>555</v>
      </c>
      <c r="D246" s="96" t="s">
        <v>84</v>
      </c>
      <c r="E246" s="97" t="s">
        <v>556</v>
      </c>
      <c r="F246" s="122" t="s">
        <v>557</v>
      </c>
      <c r="G246" s="112"/>
      <c r="H246" s="112"/>
      <c r="I246" s="112"/>
      <c r="J246" s="98" t="s">
        <v>88</v>
      </c>
      <c r="K246" s="82">
        <v>9.028</v>
      </c>
      <c r="L246" s="111">
        <v>0</v>
      </c>
      <c r="M246" s="112"/>
      <c r="N246" s="121">
        <f>ROUND($L$246*$K$246,3)</f>
        <v>0</v>
      </c>
      <c r="O246" s="112"/>
      <c r="P246" s="112"/>
      <c r="Q246" s="112"/>
      <c r="R246" s="37"/>
      <c r="T246" s="83"/>
      <c r="U246" s="18" t="s">
        <v>24</v>
      </c>
      <c r="W246" s="99">
        <f>$V$246*$K$246</f>
        <v>0</v>
      </c>
      <c r="X246" s="99">
        <v>2.436476328</v>
      </c>
      <c r="Y246" s="99">
        <f>$X$246*$K$246</f>
        <v>21.996508289184</v>
      </c>
      <c r="Z246" s="99">
        <v>0</v>
      </c>
      <c r="AA246" s="100">
        <f>$Z$246*$K$246</f>
        <v>0</v>
      </c>
      <c r="AR246" s="5" t="s">
        <v>89</v>
      </c>
      <c r="AT246" s="5" t="s">
        <v>84</v>
      </c>
      <c r="AU246" s="5" t="s">
        <v>41</v>
      </c>
      <c r="AY246" s="5" t="s">
        <v>87</v>
      </c>
      <c r="BE246" s="34">
        <f>IF($U$246="základná",$N$246,0)</f>
        <v>0</v>
      </c>
      <c r="BF246" s="34">
        <f>IF($U$246="znížená",$N$246,0)</f>
        <v>0</v>
      </c>
      <c r="BG246" s="34">
        <f>IF($U$246="zákl. prenesená",$N$246,0)</f>
        <v>0</v>
      </c>
      <c r="BH246" s="34">
        <f>IF($U$246="zníž. prenesená",$N$246,0)</f>
        <v>0</v>
      </c>
      <c r="BI246" s="34">
        <f>IF($U$246="nulová",$N$246,0)</f>
        <v>0</v>
      </c>
      <c r="BJ246" s="5" t="s">
        <v>41</v>
      </c>
      <c r="BK246" s="77">
        <f>ROUND($L$246*$K$246,3)</f>
        <v>0</v>
      </c>
      <c r="BL246" s="5" t="s">
        <v>89</v>
      </c>
      <c r="BM246" s="5" t="s">
        <v>781</v>
      </c>
    </row>
    <row r="247" spans="2:65" s="5" customFormat="1" ht="24" customHeight="1">
      <c r="B247" s="36"/>
      <c r="C247" s="96" t="s">
        <v>559</v>
      </c>
      <c r="D247" s="96" t="s">
        <v>84</v>
      </c>
      <c r="E247" s="97" t="s">
        <v>560</v>
      </c>
      <c r="F247" s="122" t="s">
        <v>561</v>
      </c>
      <c r="G247" s="112"/>
      <c r="H247" s="112"/>
      <c r="I247" s="112"/>
      <c r="J247" s="98" t="s">
        <v>103</v>
      </c>
      <c r="K247" s="82">
        <v>93.6</v>
      </c>
      <c r="L247" s="111">
        <v>0</v>
      </c>
      <c r="M247" s="112"/>
      <c r="N247" s="121">
        <f>ROUND($L$247*$K$247,3)</f>
        <v>0</v>
      </c>
      <c r="O247" s="112"/>
      <c r="P247" s="112"/>
      <c r="Q247" s="112"/>
      <c r="R247" s="37"/>
      <c r="T247" s="83"/>
      <c r="U247" s="18" t="s">
        <v>24</v>
      </c>
      <c r="W247" s="99">
        <f>$V$247*$K$247</f>
        <v>0</v>
      </c>
      <c r="X247" s="99">
        <v>0.00418</v>
      </c>
      <c r="Y247" s="99">
        <f>$X$247*$K$247</f>
        <v>0.39124799999999993</v>
      </c>
      <c r="Z247" s="99">
        <v>0</v>
      </c>
      <c r="AA247" s="100">
        <f>$Z$247*$K$247</f>
        <v>0</v>
      </c>
      <c r="AR247" s="5" t="s">
        <v>89</v>
      </c>
      <c r="AT247" s="5" t="s">
        <v>84</v>
      </c>
      <c r="AU247" s="5" t="s">
        <v>41</v>
      </c>
      <c r="AY247" s="5" t="s">
        <v>87</v>
      </c>
      <c r="BE247" s="34">
        <f>IF($U$247="základná",$N$247,0)</f>
        <v>0</v>
      </c>
      <c r="BF247" s="34">
        <f>IF($U$247="znížená",$N$247,0)</f>
        <v>0</v>
      </c>
      <c r="BG247" s="34">
        <f>IF($U$247="zákl. prenesená",$N$247,0)</f>
        <v>0</v>
      </c>
      <c r="BH247" s="34">
        <f>IF($U$247="zníž. prenesená",$N$247,0)</f>
        <v>0</v>
      </c>
      <c r="BI247" s="34">
        <f>IF($U$247="nulová",$N$247,0)</f>
        <v>0</v>
      </c>
      <c r="BJ247" s="5" t="s">
        <v>41</v>
      </c>
      <c r="BK247" s="77">
        <f>ROUND($L$247*$K$247,3)</f>
        <v>0</v>
      </c>
      <c r="BL247" s="5" t="s">
        <v>89</v>
      </c>
      <c r="BM247" s="5" t="s">
        <v>782</v>
      </c>
    </row>
    <row r="248" spans="2:65" s="5" customFormat="1" ht="13.5" customHeight="1">
      <c r="B248" s="36"/>
      <c r="C248" s="96" t="s">
        <v>563</v>
      </c>
      <c r="D248" s="96" t="s">
        <v>84</v>
      </c>
      <c r="E248" s="97" t="s">
        <v>564</v>
      </c>
      <c r="F248" s="122" t="s">
        <v>565</v>
      </c>
      <c r="G248" s="112"/>
      <c r="H248" s="112"/>
      <c r="I248" s="112"/>
      <c r="J248" s="98" t="s">
        <v>110</v>
      </c>
      <c r="K248" s="82">
        <v>15</v>
      </c>
      <c r="L248" s="111">
        <v>0</v>
      </c>
      <c r="M248" s="112"/>
      <c r="N248" s="121">
        <f>ROUND($L$248*$K$248,3)</f>
        <v>0</v>
      </c>
      <c r="O248" s="112"/>
      <c r="P248" s="112"/>
      <c r="Q248" s="112"/>
      <c r="R248" s="37"/>
      <c r="T248" s="83"/>
      <c r="U248" s="18" t="s">
        <v>24</v>
      </c>
      <c r="W248" s="99">
        <f>$V$248*$K$248</f>
        <v>0</v>
      </c>
      <c r="X248" s="99">
        <v>0.00065</v>
      </c>
      <c r="Y248" s="99">
        <f>$X$248*$K$248</f>
        <v>0.00975</v>
      </c>
      <c r="Z248" s="99">
        <v>0</v>
      </c>
      <c r="AA248" s="100">
        <f>$Z$248*$K$248</f>
        <v>0</v>
      </c>
      <c r="AR248" s="5" t="s">
        <v>89</v>
      </c>
      <c r="AT248" s="5" t="s">
        <v>84</v>
      </c>
      <c r="AU248" s="5" t="s">
        <v>41</v>
      </c>
      <c r="AY248" s="5" t="s">
        <v>87</v>
      </c>
      <c r="BE248" s="34">
        <f>IF($U$248="základná",$N$248,0)</f>
        <v>0</v>
      </c>
      <c r="BF248" s="34">
        <f>IF($U$248="znížená",$N$248,0)</f>
        <v>0</v>
      </c>
      <c r="BG248" s="34">
        <f>IF($U$248="zákl. prenesená",$N$248,0)</f>
        <v>0</v>
      </c>
      <c r="BH248" s="34">
        <f>IF($U$248="zníž. prenesená",$N$248,0)</f>
        <v>0</v>
      </c>
      <c r="BI248" s="34">
        <f>IF($U$248="nulová",$N$248,0)</f>
        <v>0</v>
      </c>
      <c r="BJ248" s="5" t="s">
        <v>41</v>
      </c>
      <c r="BK248" s="77">
        <f>ROUND($L$248*$K$248,3)</f>
        <v>0</v>
      </c>
      <c r="BL248" s="5" t="s">
        <v>89</v>
      </c>
      <c r="BM248" s="5" t="s">
        <v>783</v>
      </c>
    </row>
    <row r="249" spans="2:65" s="5" customFormat="1" ht="34.5" customHeight="1">
      <c r="B249" s="36"/>
      <c r="C249" s="101" t="s">
        <v>567</v>
      </c>
      <c r="D249" s="101" t="s">
        <v>97</v>
      </c>
      <c r="E249" s="102" t="s">
        <v>568</v>
      </c>
      <c r="F249" s="118" t="s">
        <v>569</v>
      </c>
      <c r="G249" s="119"/>
      <c r="H249" s="119"/>
      <c r="I249" s="119"/>
      <c r="J249" s="103" t="s">
        <v>110</v>
      </c>
      <c r="K249" s="104">
        <v>15</v>
      </c>
      <c r="L249" s="120">
        <v>0</v>
      </c>
      <c r="M249" s="119"/>
      <c r="N249" s="125">
        <f>ROUND($L$249*$K$249,3)</f>
        <v>0</v>
      </c>
      <c r="O249" s="112"/>
      <c r="P249" s="112"/>
      <c r="Q249" s="112"/>
      <c r="R249" s="37"/>
      <c r="T249" s="83"/>
      <c r="U249" s="18" t="s">
        <v>24</v>
      </c>
      <c r="W249" s="99">
        <f>$V$249*$K$249</f>
        <v>0</v>
      </c>
      <c r="X249" s="99">
        <v>0.1049</v>
      </c>
      <c r="Y249" s="99">
        <f>$X$249*$K$249</f>
        <v>1.5735</v>
      </c>
      <c r="Z249" s="99">
        <v>0</v>
      </c>
      <c r="AA249" s="100">
        <f>$Z$249*$K$249</f>
        <v>0</v>
      </c>
      <c r="AR249" s="5" t="s">
        <v>94</v>
      </c>
      <c r="AT249" s="5" t="s">
        <v>97</v>
      </c>
      <c r="AU249" s="5" t="s">
        <v>41</v>
      </c>
      <c r="AY249" s="5" t="s">
        <v>87</v>
      </c>
      <c r="BE249" s="34">
        <f>IF($U$249="základná",$N$249,0)</f>
        <v>0</v>
      </c>
      <c r="BF249" s="34">
        <f>IF($U$249="znížená",$N$249,0)</f>
        <v>0</v>
      </c>
      <c r="BG249" s="34">
        <f>IF($U$249="zákl. prenesená",$N$249,0)</f>
        <v>0</v>
      </c>
      <c r="BH249" s="34">
        <f>IF($U$249="zníž. prenesená",$N$249,0)</f>
        <v>0</v>
      </c>
      <c r="BI249" s="34">
        <f>IF($U$249="nulová",$N$249,0)</f>
        <v>0</v>
      </c>
      <c r="BJ249" s="5" t="s">
        <v>41</v>
      </c>
      <c r="BK249" s="77">
        <f>ROUND($L$249*$K$249,3)</f>
        <v>0</v>
      </c>
      <c r="BL249" s="5" t="s">
        <v>89</v>
      </c>
      <c r="BM249" s="5" t="s">
        <v>784</v>
      </c>
    </row>
    <row r="250" spans="2:65" s="5" customFormat="1" ht="13.5" customHeight="1">
      <c r="B250" s="36"/>
      <c r="C250" s="101" t="s">
        <v>571</v>
      </c>
      <c r="D250" s="101" t="s">
        <v>97</v>
      </c>
      <c r="E250" s="102" t="s">
        <v>572</v>
      </c>
      <c r="F250" s="118" t="s">
        <v>573</v>
      </c>
      <c r="G250" s="119"/>
      <c r="H250" s="119"/>
      <c r="I250" s="119"/>
      <c r="J250" s="103" t="s">
        <v>113</v>
      </c>
      <c r="K250" s="104">
        <v>4</v>
      </c>
      <c r="L250" s="120">
        <v>0</v>
      </c>
      <c r="M250" s="119"/>
      <c r="N250" s="125">
        <f>ROUND($L$250*$K$250,3)</f>
        <v>0</v>
      </c>
      <c r="O250" s="112"/>
      <c r="P250" s="112"/>
      <c r="Q250" s="112"/>
      <c r="R250" s="37"/>
      <c r="T250" s="83"/>
      <c r="U250" s="18" t="s">
        <v>24</v>
      </c>
      <c r="W250" s="99">
        <f>$V$250*$K$250</f>
        <v>0</v>
      </c>
      <c r="X250" s="99">
        <v>0</v>
      </c>
      <c r="Y250" s="99">
        <f>$X$250*$K$250</f>
        <v>0</v>
      </c>
      <c r="Z250" s="99">
        <v>0</v>
      </c>
      <c r="AA250" s="100">
        <f>$Z$250*$K$250</f>
        <v>0</v>
      </c>
      <c r="AR250" s="5" t="s">
        <v>94</v>
      </c>
      <c r="AT250" s="5" t="s">
        <v>97</v>
      </c>
      <c r="AU250" s="5" t="s">
        <v>41</v>
      </c>
      <c r="AY250" s="5" t="s">
        <v>87</v>
      </c>
      <c r="BE250" s="34">
        <f>IF($U$250="základná",$N$250,0)</f>
        <v>0</v>
      </c>
      <c r="BF250" s="34">
        <f>IF($U$250="znížená",$N$250,0)</f>
        <v>0</v>
      </c>
      <c r="BG250" s="34">
        <f>IF($U$250="zákl. prenesená",$N$250,0)</f>
        <v>0</v>
      </c>
      <c r="BH250" s="34">
        <f>IF($U$250="zníž. prenesená",$N$250,0)</f>
        <v>0</v>
      </c>
      <c r="BI250" s="34">
        <f>IF($U$250="nulová",$N$250,0)</f>
        <v>0</v>
      </c>
      <c r="BJ250" s="5" t="s">
        <v>41</v>
      </c>
      <c r="BK250" s="77">
        <f>ROUND($L$250*$K$250,3)</f>
        <v>0</v>
      </c>
      <c r="BL250" s="5" t="s">
        <v>89</v>
      </c>
      <c r="BM250" s="5" t="s">
        <v>785</v>
      </c>
    </row>
    <row r="251" spans="2:65" s="5" customFormat="1" ht="24" customHeight="1">
      <c r="B251" s="36"/>
      <c r="C251" s="96" t="s">
        <v>575</v>
      </c>
      <c r="D251" s="96" t="s">
        <v>84</v>
      </c>
      <c r="E251" s="97" t="s">
        <v>576</v>
      </c>
      <c r="F251" s="122" t="s">
        <v>577</v>
      </c>
      <c r="G251" s="112"/>
      <c r="H251" s="112"/>
      <c r="I251" s="112"/>
      <c r="J251" s="98" t="s">
        <v>113</v>
      </c>
      <c r="K251" s="82">
        <v>10</v>
      </c>
      <c r="L251" s="111">
        <v>0</v>
      </c>
      <c r="M251" s="112"/>
      <c r="N251" s="121">
        <f>ROUND($L$251*$K$251,3)</f>
        <v>0</v>
      </c>
      <c r="O251" s="112"/>
      <c r="P251" s="112"/>
      <c r="Q251" s="112"/>
      <c r="R251" s="37"/>
      <c r="T251" s="83"/>
      <c r="U251" s="18" t="s">
        <v>24</v>
      </c>
      <c r="W251" s="99">
        <f>$V$251*$K$251</f>
        <v>0</v>
      </c>
      <c r="X251" s="99">
        <v>0</v>
      </c>
      <c r="Y251" s="99">
        <f>$X$251*$K$251</f>
        <v>0</v>
      </c>
      <c r="Z251" s="99">
        <v>0</v>
      </c>
      <c r="AA251" s="100">
        <f>$Z$251*$K$251</f>
        <v>0</v>
      </c>
      <c r="AR251" s="5" t="s">
        <v>89</v>
      </c>
      <c r="AT251" s="5" t="s">
        <v>84</v>
      </c>
      <c r="AU251" s="5" t="s">
        <v>41</v>
      </c>
      <c r="AY251" s="5" t="s">
        <v>87</v>
      </c>
      <c r="BE251" s="34">
        <f>IF($U$251="základná",$N$251,0)</f>
        <v>0</v>
      </c>
      <c r="BF251" s="34">
        <f>IF($U$251="znížená",$N$251,0)</f>
        <v>0</v>
      </c>
      <c r="BG251" s="34">
        <f>IF($U$251="zákl. prenesená",$N$251,0)</f>
        <v>0</v>
      </c>
      <c r="BH251" s="34">
        <f>IF($U$251="zníž. prenesená",$N$251,0)</f>
        <v>0</v>
      </c>
      <c r="BI251" s="34">
        <f>IF($U$251="nulová",$N$251,0)</f>
        <v>0</v>
      </c>
      <c r="BJ251" s="5" t="s">
        <v>41</v>
      </c>
      <c r="BK251" s="77">
        <f>ROUND($L$251*$K$251,3)</f>
        <v>0</v>
      </c>
      <c r="BL251" s="5" t="s">
        <v>89</v>
      </c>
      <c r="BM251" s="5" t="s">
        <v>786</v>
      </c>
    </row>
    <row r="252" spans="2:65" s="5" customFormat="1" ht="24" customHeight="1">
      <c r="B252" s="36"/>
      <c r="C252" s="101" t="s">
        <v>579</v>
      </c>
      <c r="D252" s="101" t="s">
        <v>97</v>
      </c>
      <c r="E252" s="102" t="s">
        <v>580</v>
      </c>
      <c r="F252" s="118" t="s">
        <v>581</v>
      </c>
      <c r="G252" s="119"/>
      <c r="H252" s="119"/>
      <c r="I252" s="119"/>
      <c r="J252" s="103" t="s">
        <v>113</v>
      </c>
      <c r="K252" s="104">
        <v>10</v>
      </c>
      <c r="L252" s="120">
        <v>0</v>
      </c>
      <c r="M252" s="119"/>
      <c r="N252" s="125">
        <f>ROUND($L$252*$K$252,3)</f>
        <v>0</v>
      </c>
      <c r="O252" s="112"/>
      <c r="P252" s="112"/>
      <c r="Q252" s="112"/>
      <c r="R252" s="37"/>
      <c r="T252" s="83"/>
      <c r="U252" s="18" t="s">
        <v>24</v>
      </c>
      <c r="W252" s="99">
        <f>$V$252*$K$252</f>
        <v>0</v>
      </c>
      <c r="X252" s="99">
        <v>0</v>
      </c>
      <c r="Y252" s="99">
        <f>$X$252*$K$252</f>
        <v>0</v>
      </c>
      <c r="Z252" s="99">
        <v>0</v>
      </c>
      <c r="AA252" s="100">
        <f>$Z$252*$K$252</f>
        <v>0</v>
      </c>
      <c r="AR252" s="5" t="s">
        <v>94</v>
      </c>
      <c r="AT252" s="5" t="s">
        <v>97</v>
      </c>
      <c r="AU252" s="5" t="s">
        <v>41</v>
      </c>
      <c r="AY252" s="5" t="s">
        <v>87</v>
      </c>
      <c r="BE252" s="34">
        <f>IF($U$252="základná",$N$252,0)</f>
        <v>0</v>
      </c>
      <c r="BF252" s="34">
        <f>IF($U$252="znížená",$N$252,0)</f>
        <v>0</v>
      </c>
      <c r="BG252" s="34">
        <f>IF($U$252="zákl. prenesená",$N$252,0)</f>
        <v>0</v>
      </c>
      <c r="BH252" s="34">
        <f>IF($U$252="zníž. prenesená",$N$252,0)</f>
        <v>0</v>
      </c>
      <c r="BI252" s="34">
        <f>IF($U$252="nulová",$N$252,0)</f>
        <v>0</v>
      </c>
      <c r="BJ252" s="5" t="s">
        <v>41</v>
      </c>
      <c r="BK252" s="77">
        <f>ROUND($L$252*$K$252,3)</f>
        <v>0</v>
      </c>
      <c r="BL252" s="5" t="s">
        <v>89</v>
      </c>
      <c r="BM252" s="5" t="s">
        <v>787</v>
      </c>
    </row>
    <row r="253" spans="2:65" s="5" customFormat="1" ht="24" customHeight="1">
      <c r="B253" s="36"/>
      <c r="C253" s="101" t="s">
        <v>583</v>
      </c>
      <c r="D253" s="101" t="s">
        <v>97</v>
      </c>
      <c r="E253" s="102" t="s">
        <v>584</v>
      </c>
      <c r="F253" s="118" t="s">
        <v>585</v>
      </c>
      <c r="G253" s="119"/>
      <c r="H253" s="119"/>
      <c r="I253" s="119"/>
      <c r="J253" s="103" t="s">
        <v>113</v>
      </c>
      <c r="K253" s="104">
        <v>10</v>
      </c>
      <c r="L253" s="120">
        <v>0</v>
      </c>
      <c r="M253" s="119"/>
      <c r="N253" s="125">
        <f>ROUND($L$253*$K$253,3)</f>
        <v>0</v>
      </c>
      <c r="O253" s="112"/>
      <c r="P253" s="112"/>
      <c r="Q253" s="112"/>
      <c r="R253" s="37"/>
      <c r="T253" s="83"/>
      <c r="U253" s="18" t="s">
        <v>24</v>
      </c>
      <c r="W253" s="99">
        <f>$V$253*$K$253</f>
        <v>0</v>
      </c>
      <c r="X253" s="99">
        <v>0</v>
      </c>
      <c r="Y253" s="99">
        <f>$X$253*$K$253</f>
        <v>0</v>
      </c>
      <c r="Z253" s="99">
        <v>0</v>
      </c>
      <c r="AA253" s="100">
        <f>$Z$253*$K$253</f>
        <v>0</v>
      </c>
      <c r="AR253" s="5" t="s">
        <v>94</v>
      </c>
      <c r="AT253" s="5" t="s">
        <v>97</v>
      </c>
      <c r="AU253" s="5" t="s">
        <v>41</v>
      </c>
      <c r="AY253" s="5" t="s">
        <v>87</v>
      </c>
      <c r="BE253" s="34">
        <f>IF($U$253="základná",$N$253,0)</f>
        <v>0</v>
      </c>
      <c r="BF253" s="34">
        <f>IF($U$253="znížená",$N$253,0)</f>
        <v>0</v>
      </c>
      <c r="BG253" s="34">
        <f>IF($U$253="zákl. prenesená",$N$253,0)</f>
        <v>0</v>
      </c>
      <c r="BH253" s="34">
        <f>IF($U$253="zníž. prenesená",$N$253,0)</f>
        <v>0</v>
      </c>
      <c r="BI253" s="34">
        <f>IF($U$253="nulová",$N$253,0)</f>
        <v>0</v>
      </c>
      <c r="BJ253" s="5" t="s">
        <v>41</v>
      </c>
      <c r="BK253" s="77">
        <f>ROUND($L$253*$K$253,3)</f>
        <v>0</v>
      </c>
      <c r="BL253" s="5" t="s">
        <v>89</v>
      </c>
      <c r="BM253" s="5" t="s">
        <v>788</v>
      </c>
    </row>
    <row r="254" spans="2:63" s="87" customFormat="1" ht="23.25" customHeight="1">
      <c r="B254" s="88"/>
      <c r="D254" s="95" t="s">
        <v>123</v>
      </c>
      <c r="E254" s="95"/>
      <c r="F254" s="95"/>
      <c r="G254" s="95"/>
      <c r="H254" s="95"/>
      <c r="I254" s="95"/>
      <c r="J254" s="95"/>
      <c r="K254" s="95"/>
      <c r="L254" s="95"/>
      <c r="M254" s="95"/>
      <c r="N254" s="116">
        <f>$BK$254</f>
        <v>0</v>
      </c>
      <c r="O254" s="117"/>
      <c r="P254" s="117"/>
      <c r="Q254" s="117"/>
      <c r="R254" s="90"/>
      <c r="T254" s="91"/>
      <c r="W254" s="92">
        <f>SUM($W$255:$W$269)</f>
        <v>0</v>
      </c>
      <c r="Y254" s="92">
        <f>SUM($Y$255:$Y$269)</f>
        <v>9.759960000000001</v>
      </c>
      <c r="AA254" s="93">
        <f>SUM($AA$255:$AA$269)</f>
        <v>11.275</v>
      </c>
      <c r="AR254" s="89" t="s">
        <v>40</v>
      </c>
      <c r="AT254" s="89" t="s">
        <v>38</v>
      </c>
      <c r="AU254" s="89" t="s">
        <v>41</v>
      </c>
      <c r="AY254" s="89" t="s">
        <v>87</v>
      </c>
      <c r="BK254" s="94">
        <f>SUM($BK$255:$BK$269)</f>
        <v>0</v>
      </c>
    </row>
    <row r="255" spans="2:65" s="5" customFormat="1" ht="24" customHeight="1">
      <c r="B255" s="36"/>
      <c r="C255" s="96" t="s">
        <v>587</v>
      </c>
      <c r="D255" s="96" t="s">
        <v>84</v>
      </c>
      <c r="E255" s="97" t="s">
        <v>588</v>
      </c>
      <c r="F255" s="122" t="s">
        <v>589</v>
      </c>
      <c r="G255" s="112"/>
      <c r="H255" s="112"/>
      <c r="I255" s="112"/>
      <c r="J255" s="98" t="s">
        <v>110</v>
      </c>
      <c r="K255" s="82">
        <v>0</v>
      </c>
      <c r="L255" s="111">
        <v>0</v>
      </c>
      <c r="M255" s="112"/>
      <c r="N255" s="121">
        <f>ROUND($L$255*$K$255,3)</f>
        <v>0</v>
      </c>
      <c r="O255" s="112"/>
      <c r="P255" s="112"/>
      <c r="Q255" s="112"/>
      <c r="R255" s="37"/>
      <c r="T255" s="83"/>
      <c r="U255" s="18" t="s">
        <v>24</v>
      </c>
      <c r="W255" s="99">
        <f>$V$255*$K$255</f>
        <v>0</v>
      </c>
      <c r="X255" s="99">
        <v>0.16401</v>
      </c>
      <c r="Y255" s="99">
        <f>$X$255*$K$255</f>
        <v>0</v>
      </c>
      <c r="Z255" s="99">
        <v>0</v>
      </c>
      <c r="AA255" s="100">
        <f>$Z$255*$K$255</f>
        <v>0</v>
      </c>
      <c r="AR255" s="5" t="s">
        <v>89</v>
      </c>
      <c r="AT255" s="5" t="s">
        <v>84</v>
      </c>
      <c r="AU255" s="5" t="s">
        <v>42</v>
      </c>
      <c r="AY255" s="5" t="s">
        <v>87</v>
      </c>
      <c r="BE255" s="34">
        <f>IF($U$255="základná",$N$255,0)</f>
        <v>0</v>
      </c>
      <c r="BF255" s="34">
        <f>IF($U$255="znížená",$N$255,0)</f>
        <v>0</v>
      </c>
      <c r="BG255" s="34">
        <f>IF($U$255="zákl. prenesená",$N$255,0)</f>
        <v>0</v>
      </c>
      <c r="BH255" s="34">
        <f>IF($U$255="zníž. prenesená",$N$255,0)</f>
        <v>0</v>
      </c>
      <c r="BI255" s="34">
        <f>IF($U$255="nulová",$N$255,0)</f>
        <v>0</v>
      </c>
      <c r="BJ255" s="5" t="s">
        <v>41</v>
      </c>
      <c r="BK255" s="77">
        <f>ROUND($L$255*$K$255,3)</f>
        <v>0</v>
      </c>
      <c r="BL255" s="5" t="s">
        <v>89</v>
      </c>
      <c r="BM255" s="5" t="s">
        <v>789</v>
      </c>
    </row>
    <row r="256" spans="2:65" s="5" customFormat="1" ht="13.5" customHeight="1">
      <c r="B256" s="36"/>
      <c r="C256" s="101" t="s">
        <v>591</v>
      </c>
      <c r="D256" s="101" t="s">
        <v>97</v>
      </c>
      <c r="E256" s="102" t="s">
        <v>111</v>
      </c>
      <c r="F256" s="118" t="s">
        <v>112</v>
      </c>
      <c r="G256" s="119"/>
      <c r="H256" s="119"/>
      <c r="I256" s="119"/>
      <c r="J256" s="103" t="s">
        <v>113</v>
      </c>
      <c r="K256" s="104">
        <v>0</v>
      </c>
      <c r="L256" s="120">
        <v>0</v>
      </c>
      <c r="M256" s="119"/>
      <c r="N256" s="125">
        <f>ROUND($L$256*$K$256,3)</f>
        <v>0</v>
      </c>
      <c r="O256" s="112"/>
      <c r="P256" s="112"/>
      <c r="Q256" s="112"/>
      <c r="R256" s="37"/>
      <c r="T256" s="83"/>
      <c r="U256" s="18" t="s">
        <v>24</v>
      </c>
      <c r="W256" s="99">
        <f>$V$256*$K$256</f>
        <v>0</v>
      </c>
      <c r="X256" s="99">
        <v>0.097</v>
      </c>
      <c r="Y256" s="99">
        <f>$X$256*$K$256</f>
        <v>0</v>
      </c>
      <c r="Z256" s="99">
        <v>0</v>
      </c>
      <c r="AA256" s="100">
        <f>$Z$256*$K$256</f>
        <v>0</v>
      </c>
      <c r="AR256" s="5" t="s">
        <v>94</v>
      </c>
      <c r="AT256" s="5" t="s">
        <v>97</v>
      </c>
      <c r="AU256" s="5" t="s">
        <v>42</v>
      </c>
      <c r="AY256" s="5" t="s">
        <v>87</v>
      </c>
      <c r="BE256" s="34">
        <f>IF($U$256="základná",$N$256,0)</f>
        <v>0</v>
      </c>
      <c r="BF256" s="34">
        <f>IF($U$256="znížená",$N$256,0)</f>
        <v>0</v>
      </c>
      <c r="BG256" s="34">
        <f>IF($U$256="zákl. prenesená",$N$256,0)</f>
        <v>0</v>
      </c>
      <c r="BH256" s="34">
        <f>IF($U$256="zníž. prenesená",$N$256,0)</f>
        <v>0</v>
      </c>
      <c r="BI256" s="34">
        <f>IF($U$256="nulová",$N$256,0)</f>
        <v>0</v>
      </c>
      <c r="BJ256" s="5" t="s">
        <v>41</v>
      </c>
      <c r="BK256" s="77">
        <f>ROUND($L$256*$K$256,3)</f>
        <v>0</v>
      </c>
      <c r="BL256" s="5" t="s">
        <v>89</v>
      </c>
      <c r="BM256" s="5" t="s">
        <v>790</v>
      </c>
    </row>
    <row r="257" spans="2:65" s="5" customFormat="1" ht="24" customHeight="1">
      <c r="B257" s="36"/>
      <c r="C257" s="96" t="s">
        <v>593</v>
      </c>
      <c r="D257" s="96" t="s">
        <v>84</v>
      </c>
      <c r="E257" s="97" t="s">
        <v>594</v>
      </c>
      <c r="F257" s="122" t="s">
        <v>595</v>
      </c>
      <c r="G257" s="112"/>
      <c r="H257" s="112"/>
      <c r="I257" s="112"/>
      <c r="J257" s="98" t="s">
        <v>110</v>
      </c>
      <c r="K257" s="82">
        <v>12</v>
      </c>
      <c r="L257" s="111">
        <v>0</v>
      </c>
      <c r="M257" s="112"/>
      <c r="N257" s="121">
        <f>ROUND($L$257*$K$257,3)</f>
        <v>0</v>
      </c>
      <c r="O257" s="112"/>
      <c r="P257" s="112"/>
      <c r="Q257" s="112"/>
      <c r="R257" s="37"/>
      <c r="T257" s="83"/>
      <c r="U257" s="18" t="s">
        <v>24</v>
      </c>
      <c r="W257" s="99">
        <f>$V$257*$K$257</f>
        <v>0</v>
      </c>
      <c r="X257" s="99">
        <v>0</v>
      </c>
      <c r="Y257" s="99">
        <f>$X$257*$K$257</f>
        <v>0</v>
      </c>
      <c r="Z257" s="99">
        <v>0</v>
      </c>
      <c r="AA257" s="100">
        <f>$Z$257*$K$257</f>
        <v>0</v>
      </c>
      <c r="AR257" s="5" t="s">
        <v>89</v>
      </c>
      <c r="AT257" s="5" t="s">
        <v>84</v>
      </c>
      <c r="AU257" s="5" t="s">
        <v>42</v>
      </c>
      <c r="AY257" s="5" t="s">
        <v>87</v>
      </c>
      <c r="BE257" s="34">
        <f>IF($U$257="základná",$N$257,0)</f>
        <v>0</v>
      </c>
      <c r="BF257" s="34">
        <f>IF($U$257="znížená",$N$257,0)</f>
        <v>0</v>
      </c>
      <c r="BG257" s="34">
        <f>IF($U$257="zákl. prenesená",$N$257,0)</f>
        <v>0</v>
      </c>
      <c r="BH257" s="34">
        <f>IF($U$257="zníž. prenesená",$N$257,0)</f>
        <v>0</v>
      </c>
      <c r="BI257" s="34">
        <f>IF($U$257="nulová",$N$257,0)</f>
        <v>0</v>
      </c>
      <c r="BJ257" s="5" t="s">
        <v>41</v>
      </c>
      <c r="BK257" s="77">
        <f>ROUND($L$257*$K$257,3)</f>
        <v>0</v>
      </c>
      <c r="BL257" s="5" t="s">
        <v>89</v>
      </c>
      <c r="BM257" s="5" t="s">
        <v>791</v>
      </c>
    </row>
    <row r="258" spans="2:65" s="5" customFormat="1" ht="24" customHeight="1">
      <c r="B258" s="36"/>
      <c r="C258" s="101" t="s">
        <v>597</v>
      </c>
      <c r="D258" s="101" t="s">
        <v>97</v>
      </c>
      <c r="E258" s="102" t="s">
        <v>598</v>
      </c>
      <c r="F258" s="118" t="s">
        <v>599</v>
      </c>
      <c r="G258" s="119"/>
      <c r="H258" s="119"/>
      <c r="I258" s="119"/>
      <c r="J258" s="103" t="s">
        <v>110</v>
      </c>
      <c r="K258" s="104">
        <v>12.12</v>
      </c>
      <c r="L258" s="120">
        <v>0</v>
      </c>
      <c r="M258" s="119"/>
      <c r="N258" s="125">
        <f>ROUND($L$258*$K$258,3)</f>
        <v>0</v>
      </c>
      <c r="O258" s="112"/>
      <c r="P258" s="112"/>
      <c r="Q258" s="112"/>
      <c r="R258" s="37"/>
      <c r="T258" s="83"/>
      <c r="U258" s="18" t="s">
        <v>24</v>
      </c>
      <c r="W258" s="99">
        <f>$V$258*$K$258</f>
        <v>0</v>
      </c>
      <c r="X258" s="99">
        <v>0.105</v>
      </c>
      <c r="Y258" s="99">
        <f>$X$258*$K$258</f>
        <v>1.2726</v>
      </c>
      <c r="Z258" s="99">
        <v>0</v>
      </c>
      <c r="AA258" s="100">
        <f>$Z$258*$K$258</f>
        <v>0</v>
      </c>
      <c r="AR258" s="5" t="s">
        <v>94</v>
      </c>
      <c r="AT258" s="5" t="s">
        <v>97</v>
      </c>
      <c r="AU258" s="5" t="s">
        <v>42</v>
      </c>
      <c r="AY258" s="5" t="s">
        <v>87</v>
      </c>
      <c r="BE258" s="34">
        <f>IF($U$258="základná",$N$258,0)</f>
        <v>0</v>
      </c>
      <c r="BF258" s="34">
        <f>IF($U$258="znížená",$N$258,0)</f>
        <v>0</v>
      </c>
      <c r="BG258" s="34">
        <f>IF($U$258="zákl. prenesená",$N$258,0)</f>
        <v>0</v>
      </c>
      <c r="BH258" s="34">
        <f>IF($U$258="zníž. prenesená",$N$258,0)</f>
        <v>0</v>
      </c>
      <c r="BI258" s="34">
        <f>IF($U$258="nulová",$N$258,0)</f>
        <v>0</v>
      </c>
      <c r="BJ258" s="5" t="s">
        <v>41</v>
      </c>
      <c r="BK258" s="77">
        <f>ROUND($L$258*$K$258,3)</f>
        <v>0</v>
      </c>
      <c r="BL258" s="5" t="s">
        <v>89</v>
      </c>
      <c r="BM258" s="5" t="s">
        <v>792</v>
      </c>
    </row>
    <row r="259" spans="2:65" s="5" customFormat="1" ht="24" customHeight="1">
      <c r="B259" s="36"/>
      <c r="C259" s="96" t="s">
        <v>601</v>
      </c>
      <c r="D259" s="96" t="s">
        <v>84</v>
      </c>
      <c r="E259" s="97" t="s">
        <v>602</v>
      </c>
      <c r="F259" s="122" t="s">
        <v>603</v>
      </c>
      <c r="G259" s="112"/>
      <c r="H259" s="112"/>
      <c r="I259" s="112"/>
      <c r="J259" s="98" t="s">
        <v>110</v>
      </c>
      <c r="K259" s="82">
        <v>2526</v>
      </c>
      <c r="L259" s="111">
        <v>0</v>
      </c>
      <c r="M259" s="112"/>
      <c r="N259" s="121">
        <f>ROUND($L$259*$K$259,3)</f>
        <v>0</v>
      </c>
      <c r="O259" s="112"/>
      <c r="P259" s="112"/>
      <c r="Q259" s="112"/>
      <c r="R259" s="37"/>
      <c r="T259" s="83"/>
      <c r="U259" s="18" t="s">
        <v>24</v>
      </c>
      <c r="W259" s="99">
        <f>$V$259*$K$259</f>
        <v>0</v>
      </c>
      <c r="X259" s="99">
        <v>0.00336</v>
      </c>
      <c r="Y259" s="99">
        <f>$X$259*$K$259</f>
        <v>8.48736</v>
      </c>
      <c r="Z259" s="99">
        <v>0</v>
      </c>
      <c r="AA259" s="100">
        <f>$Z$259*$K$259</f>
        <v>0</v>
      </c>
      <c r="AR259" s="5" t="s">
        <v>89</v>
      </c>
      <c r="AT259" s="5" t="s">
        <v>84</v>
      </c>
      <c r="AU259" s="5" t="s">
        <v>42</v>
      </c>
      <c r="AY259" s="5" t="s">
        <v>87</v>
      </c>
      <c r="BE259" s="34">
        <f>IF($U$259="základná",$N$259,0)</f>
        <v>0</v>
      </c>
      <c r="BF259" s="34">
        <f>IF($U$259="znížená",$N$259,0)</f>
        <v>0</v>
      </c>
      <c r="BG259" s="34">
        <f>IF($U$259="zákl. prenesená",$N$259,0)</f>
        <v>0</v>
      </c>
      <c r="BH259" s="34">
        <f>IF($U$259="zníž. prenesená",$N$259,0)</f>
        <v>0</v>
      </c>
      <c r="BI259" s="34">
        <f>IF($U$259="nulová",$N$259,0)</f>
        <v>0</v>
      </c>
      <c r="BJ259" s="5" t="s">
        <v>41</v>
      </c>
      <c r="BK259" s="77">
        <f>ROUND($L$259*$K$259,3)</f>
        <v>0</v>
      </c>
      <c r="BL259" s="5" t="s">
        <v>89</v>
      </c>
      <c r="BM259" s="5" t="s">
        <v>793</v>
      </c>
    </row>
    <row r="260" spans="2:65" s="5" customFormat="1" ht="24" customHeight="1">
      <c r="B260" s="36"/>
      <c r="C260" s="96" t="s">
        <v>605</v>
      </c>
      <c r="D260" s="96" t="s">
        <v>84</v>
      </c>
      <c r="E260" s="97" t="s">
        <v>606</v>
      </c>
      <c r="F260" s="122" t="s">
        <v>607</v>
      </c>
      <c r="G260" s="112"/>
      <c r="H260" s="112"/>
      <c r="I260" s="112"/>
      <c r="J260" s="98" t="s">
        <v>110</v>
      </c>
      <c r="K260" s="82">
        <v>250</v>
      </c>
      <c r="L260" s="111">
        <v>0</v>
      </c>
      <c r="M260" s="112"/>
      <c r="N260" s="121">
        <f>ROUND($L$260*$K$260,3)</f>
        <v>0</v>
      </c>
      <c r="O260" s="112"/>
      <c r="P260" s="112"/>
      <c r="Q260" s="112"/>
      <c r="R260" s="37"/>
      <c r="T260" s="83"/>
      <c r="U260" s="18" t="s">
        <v>24</v>
      </c>
      <c r="W260" s="99">
        <f>$V$260*$K$260</f>
        <v>0</v>
      </c>
      <c r="X260" s="99">
        <v>0</v>
      </c>
      <c r="Y260" s="99">
        <f>$X$260*$K$260</f>
        <v>0</v>
      </c>
      <c r="Z260" s="99">
        <v>0</v>
      </c>
      <c r="AA260" s="100">
        <f>$Z$260*$K$260</f>
        <v>0</v>
      </c>
      <c r="AR260" s="5" t="s">
        <v>89</v>
      </c>
      <c r="AT260" s="5" t="s">
        <v>84</v>
      </c>
      <c r="AU260" s="5" t="s">
        <v>42</v>
      </c>
      <c r="AY260" s="5" t="s">
        <v>87</v>
      </c>
      <c r="BE260" s="34">
        <f>IF($U$260="základná",$N$260,0)</f>
        <v>0</v>
      </c>
      <c r="BF260" s="34">
        <f>IF($U$260="znížená",$N$260,0)</f>
        <v>0</v>
      </c>
      <c r="BG260" s="34">
        <f>IF($U$260="zákl. prenesená",$N$260,0)</f>
        <v>0</v>
      </c>
      <c r="BH260" s="34">
        <f>IF($U$260="zníž. prenesená",$N$260,0)</f>
        <v>0</v>
      </c>
      <c r="BI260" s="34">
        <f>IF($U$260="nulová",$N$260,0)</f>
        <v>0</v>
      </c>
      <c r="BJ260" s="5" t="s">
        <v>41</v>
      </c>
      <c r="BK260" s="77">
        <f>ROUND($L$260*$K$260,3)</f>
        <v>0</v>
      </c>
      <c r="BL260" s="5" t="s">
        <v>89</v>
      </c>
      <c r="BM260" s="5" t="s">
        <v>794</v>
      </c>
    </row>
    <row r="261" spans="2:65" s="5" customFormat="1" ht="24" customHeight="1">
      <c r="B261" s="36"/>
      <c r="C261" s="96" t="s">
        <v>609</v>
      </c>
      <c r="D261" s="96" t="s">
        <v>84</v>
      </c>
      <c r="E261" s="97" t="s">
        <v>610</v>
      </c>
      <c r="F261" s="122" t="s">
        <v>611</v>
      </c>
      <c r="G261" s="112"/>
      <c r="H261" s="112"/>
      <c r="I261" s="112"/>
      <c r="J261" s="98" t="s">
        <v>103</v>
      </c>
      <c r="K261" s="82">
        <v>3812</v>
      </c>
      <c r="L261" s="111">
        <v>0</v>
      </c>
      <c r="M261" s="112"/>
      <c r="N261" s="121">
        <f>ROUND($L$261*$K$261,3)</f>
        <v>0</v>
      </c>
      <c r="O261" s="112"/>
      <c r="P261" s="112"/>
      <c r="Q261" s="112"/>
      <c r="R261" s="37"/>
      <c r="T261" s="83"/>
      <c r="U261" s="18" t="s">
        <v>24</v>
      </c>
      <c r="W261" s="99">
        <f>$V$261*$K$261</f>
        <v>0</v>
      </c>
      <c r="X261" s="99">
        <v>0</v>
      </c>
      <c r="Y261" s="99">
        <f>$X$261*$K$261</f>
        <v>0</v>
      </c>
      <c r="Z261" s="99">
        <v>0</v>
      </c>
      <c r="AA261" s="100">
        <f>$Z$261*$K$261</f>
        <v>0</v>
      </c>
      <c r="AR261" s="5" t="s">
        <v>89</v>
      </c>
      <c r="AT261" s="5" t="s">
        <v>84</v>
      </c>
      <c r="AU261" s="5" t="s">
        <v>42</v>
      </c>
      <c r="AY261" s="5" t="s">
        <v>87</v>
      </c>
      <c r="BE261" s="34">
        <f>IF($U$261="základná",$N$261,0)</f>
        <v>0</v>
      </c>
      <c r="BF261" s="34">
        <f>IF($U$261="znížená",$N$261,0)</f>
        <v>0</v>
      </c>
      <c r="BG261" s="34">
        <f>IF($U$261="zákl. prenesená",$N$261,0)</f>
        <v>0</v>
      </c>
      <c r="BH261" s="34">
        <f>IF($U$261="zníž. prenesená",$N$261,0)</f>
        <v>0</v>
      </c>
      <c r="BI261" s="34">
        <f>IF($U$261="nulová",$N$261,0)</f>
        <v>0</v>
      </c>
      <c r="BJ261" s="5" t="s">
        <v>41</v>
      </c>
      <c r="BK261" s="77">
        <f>ROUND($L$261*$K$261,3)</f>
        <v>0</v>
      </c>
      <c r="BL261" s="5" t="s">
        <v>89</v>
      </c>
      <c r="BM261" s="5" t="s">
        <v>795</v>
      </c>
    </row>
    <row r="262" spans="2:65" s="5" customFormat="1" ht="24" customHeight="1">
      <c r="B262" s="36"/>
      <c r="C262" s="96" t="s">
        <v>613</v>
      </c>
      <c r="D262" s="96" t="s">
        <v>84</v>
      </c>
      <c r="E262" s="97" t="s">
        <v>614</v>
      </c>
      <c r="F262" s="122" t="s">
        <v>615</v>
      </c>
      <c r="G262" s="112"/>
      <c r="H262" s="112"/>
      <c r="I262" s="112"/>
      <c r="J262" s="98" t="s">
        <v>88</v>
      </c>
      <c r="K262" s="82">
        <v>0</v>
      </c>
      <c r="L262" s="111">
        <v>0</v>
      </c>
      <c r="M262" s="112"/>
      <c r="N262" s="121">
        <f>ROUND($L$262*$K$262,3)</f>
        <v>0</v>
      </c>
      <c r="O262" s="112"/>
      <c r="P262" s="112"/>
      <c r="Q262" s="112"/>
      <c r="R262" s="37"/>
      <c r="T262" s="83"/>
      <c r="U262" s="18" t="s">
        <v>24</v>
      </c>
      <c r="W262" s="99">
        <f>$V$262*$K$262</f>
        <v>0</v>
      </c>
      <c r="X262" s="99">
        <v>0</v>
      </c>
      <c r="Y262" s="99">
        <f>$X$262*$K$262</f>
        <v>0</v>
      </c>
      <c r="Z262" s="99">
        <v>2.4</v>
      </c>
      <c r="AA262" s="100">
        <f>$Z$262*$K$262</f>
        <v>0</v>
      </c>
      <c r="AR262" s="5" t="s">
        <v>89</v>
      </c>
      <c r="AT262" s="5" t="s">
        <v>84</v>
      </c>
      <c r="AU262" s="5" t="s">
        <v>42</v>
      </c>
      <c r="AY262" s="5" t="s">
        <v>87</v>
      </c>
      <c r="BE262" s="34">
        <f>IF($U$262="základná",$N$262,0)</f>
        <v>0</v>
      </c>
      <c r="BF262" s="34">
        <f>IF($U$262="znížená",$N$262,0)</f>
        <v>0</v>
      </c>
      <c r="BG262" s="34">
        <f>IF($U$262="zákl. prenesená",$N$262,0)</f>
        <v>0</v>
      </c>
      <c r="BH262" s="34">
        <f>IF($U$262="zníž. prenesená",$N$262,0)</f>
        <v>0</v>
      </c>
      <c r="BI262" s="34">
        <f>IF($U$262="nulová",$N$262,0)</f>
        <v>0</v>
      </c>
      <c r="BJ262" s="5" t="s">
        <v>41</v>
      </c>
      <c r="BK262" s="77">
        <f>ROUND($L$262*$K$262,3)</f>
        <v>0</v>
      </c>
      <c r="BL262" s="5" t="s">
        <v>89</v>
      </c>
      <c r="BM262" s="5" t="s">
        <v>796</v>
      </c>
    </row>
    <row r="263" spans="2:65" s="5" customFormat="1" ht="24" customHeight="1">
      <c r="B263" s="36"/>
      <c r="C263" s="96" t="s">
        <v>617</v>
      </c>
      <c r="D263" s="96" t="s">
        <v>84</v>
      </c>
      <c r="E263" s="97" t="s">
        <v>618</v>
      </c>
      <c r="F263" s="122" t="s">
        <v>619</v>
      </c>
      <c r="G263" s="112"/>
      <c r="H263" s="112"/>
      <c r="I263" s="112"/>
      <c r="J263" s="98" t="s">
        <v>110</v>
      </c>
      <c r="K263" s="82">
        <v>0</v>
      </c>
      <c r="L263" s="111">
        <v>0</v>
      </c>
      <c r="M263" s="112"/>
      <c r="N263" s="121">
        <f>ROUND($L$263*$K$263,3)</f>
        <v>0</v>
      </c>
      <c r="O263" s="112"/>
      <c r="P263" s="112"/>
      <c r="Q263" s="112"/>
      <c r="R263" s="37"/>
      <c r="T263" s="83"/>
      <c r="U263" s="18" t="s">
        <v>24</v>
      </c>
      <c r="W263" s="99">
        <f>$V$263*$K$263</f>
        <v>0</v>
      </c>
      <c r="X263" s="99">
        <v>0</v>
      </c>
      <c r="Y263" s="99">
        <f>$X$263*$K$263</f>
        <v>0</v>
      </c>
      <c r="Z263" s="99">
        <v>0.035</v>
      </c>
      <c r="AA263" s="100">
        <f>$Z$263*$K$263</f>
        <v>0</v>
      </c>
      <c r="AR263" s="5" t="s">
        <v>89</v>
      </c>
      <c r="AT263" s="5" t="s">
        <v>84</v>
      </c>
      <c r="AU263" s="5" t="s">
        <v>42</v>
      </c>
      <c r="AY263" s="5" t="s">
        <v>87</v>
      </c>
      <c r="BE263" s="34">
        <f>IF($U$263="základná",$N$263,0)</f>
        <v>0</v>
      </c>
      <c r="BF263" s="34">
        <f>IF($U$263="znížená",$N$263,0)</f>
        <v>0</v>
      </c>
      <c r="BG263" s="34">
        <f>IF($U$263="zákl. prenesená",$N$263,0)</f>
        <v>0</v>
      </c>
      <c r="BH263" s="34">
        <f>IF($U$263="zníž. prenesená",$N$263,0)</f>
        <v>0</v>
      </c>
      <c r="BI263" s="34">
        <f>IF($U$263="nulová",$N$263,0)</f>
        <v>0</v>
      </c>
      <c r="BJ263" s="5" t="s">
        <v>41</v>
      </c>
      <c r="BK263" s="77">
        <f>ROUND($L$263*$K$263,3)</f>
        <v>0</v>
      </c>
      <c r="BL263" s="5" t="s">
        <v>89</v>
      </c>
      <c r="BM263" s="5" t="s">
        <v>797</v>
      </c>
    </row>
    <row r="264" spans="2:65" s="5" customFormat="1" ht="24" customHeight="1">
      <c r="B264" s="36"/>
      <c r="C264" s="96" t="s">
        <v>621</v>
      </c>
      <c r="D264" s="96" t="s">
        <v>84</v>
      </c>
      <c r="E264" s="97" t="s">
        <v>622</v>
      </c>
      <c r="F264" s="122" t="s">
        <v>798</v>
      </c>
      <c r="G264" s="112"/>
      <c r="H264" s="112"/>
      <c r="I264" s="112"/>
      <c r="J264" s="98" t="s">
        <v>110</v>
      </c>
      <c r="K264" s="82">
        <v>5</v>
      </c>
      <c r="L264" s="111">
        <v>0</v>
      </c>
      <c r="M264" s="112"/>
      <c r="N264" s="121">
        <f>ROUND($L$264*$K$264,3)</f>
        <v>0</v>
      </c>
      <c r="O264" s="112"/>
      <c r="P264" s="112"/>
      <c r="Q264" s="112"/>
      <c r="R264" s="37"/>
      <c r="T264" s="83"/>
      <c r="U264" s="18" t="s">
        <v>24</v>
      </c>
      <c r="W264" s="99">
        <f>$V$264*$K$264</f>
        <v>0</v>
      </c>
      <c r="X264" s="99">
        <v>0</v>
      </c>
      <c r="Y264" s="99">
        <f>$X$264*$K$264</f>
        <v>0</v>
      </c>
      <c r="Z264" s="99">
        <v>2.055</v>
      </c>
      <c r="AA264" s="100">
        <f>$Z$264*$K$264</f>
        <v>10.275</v>
      </c>
      <c r="AR264" s="5" t="s">
        <v>89</v>
      </c>
      <c r="AT264" s="5" t="s">
        <v>84</v>
      </c>
      <c r="AU264" s="5" t="s">
        <v>42</v>
      </c>
      <c r="AY264" s="5" t="s">
        <v>87</v>
      </c>
      <c r="BE264" s="34">
        <f>IF($U$264="základná",$N$264,0)</f>
        <v>0</v>
      </c>
      <c r="BF264" s="34">
        <f>IF($U$264="znížená",$N$264,0)</f>
        <v>0</v>
      </c>
      <c r="BG264" s="34">
        <f>IF($U$264="zákl. prenesená",$N$264,0)</f>
        <v>0</v>
      </c>
      <c r="BH264" s="34">
        <f>IF($U$264="zníž. prenesená",$N$264,0)</f>
        <v>0</v>
      </c>
      <c r="BI264" s="34">
        <f>IF($U$264="nulová",$N$264,0)</f>
        <v>0</v>
      </c>
      <c r="BJ264" s="5" t="s">
        <v>41</v>
      </c>
      <c r="BK264" s="77">
        <f>ROUND($L$264*$K$264,3)</f>
        <v>0</v>
      </c>
      <c r="BL264" s="5" t="s">
        <v>89</v>
      </c>
      <c r="BM264" s="5" t="s">
        <v>799</v>
      </c>
    </row>
    <row r="265" spans="2:65" s="5" customFormat="1" ht="24" customHeight="1">
      <c r="B265" s="36"/>
      <c r="C265" s="96" t="s">
        <v>625</v>
      </c>
      <c r="D265" s="96" t="s">
        <v>84</v>
      </c>
      <c r="E265" s="97" t="s">
        <v>626</v>
      </c>
      <c r="F265" s="122" t="s">
        <v>627</v>
      </c>
      <c r="G265" s="112"/>
      <c r="H265" s="112"/>
      <c r="I265" s="112"/>
      <c r="J265" s="98" t="s">
        <v>110</v>
      </c>
      <c r="K265" s="82">
        <v>100</v>
      </c>
      <c r="L265" s="111">
        <v>0</v>
      </c>
      <c r="M265" s="112"/>
      <c r="N265" s="121">
        <f>ROUND($L$265*$K$265,3)</f>
        <v>0</v>
      </c>
      <c r="O265" s="112"/>
      <c r="P265" s="112"/>
      <c r="Q265" s="112"/>
      <c r="R265" s="37"/>
      <c r="T265" s="83"/>
      <c r="U265" s="18" t="s">
        <v>24</v>
      </c>
      <c r="W265" s="99">
        <f>$V$265*$K$265</f>
        <v>0</v>
      </c>
      <c r="X265" s="99">
        <v>0</v>
      </c>
      <c r="Y265" s="99">
        <f>$X$265*$K$265</f>
        <v>0</v>
      </c>
      <c r="Z265" s="99">
        <v>0.01</v>
      </c>
      <c r="AA265" s="100">
        <f>$Z$265*$K$265</f>
        <v>1</v>
      </c>
      <c r="AR265" s="5" t="s">
        <v>89</v>
      </c>
      <c r="AT265" s="5" t="s">
        <v>84</v>
      </c>
      <c r="AU265" s="5" t="s">
        <v>42</v>
      </c>
      <c r="AY265" s="5" t="s">
        <v>87</v>
      </c>
      <c r="BE265" s="34">
        <f>IF($U$265="základná",$N$265,0)</f>
        <v>0</v>
      </c>
      <c r="BF265" s="34">
        <f>IF($U$265="znížená",$N$265,0)</f>
        <v>0</v>
      </c>
      <c r="BG265" s="34">
        <f>IF($U$265="zákl. prenesená",$N$265,0)</f>
        <v>0</v>
      </c>
      <c r="BH265" s="34">
        <f>IF($U$265="zníž. prenesená",$N$265,0)</f>
        <v>0</v>
      </c>
      <c r="BI265" s="34">
        <f>IF($U$265="nulová",$N$265,0)</f>
        <v>0</v>
      </c>
      <c r="BJ265" s="5" t="s">
        <v>41</v>
      </c>
      <c r="BK265" s="77">
        <f>ROUND($L$265*$K$265,3)</f>
        <v>0</v>
      </c>
      <c r="BL265" s="5" t="s">
        <v>89</v>
      </c>
      <c r="BM265" s="5" t="s">
        <v>800</v>
      </c>
    </row>
    <row r="266" spans="2:65" s="5" customFormat="1" ht="24" customHeight="1">
      <c r="B266" s="36"/>
      <c r="C266" s="96" t="s">
        <v>629</v>
      </c>
      <c r="D266" s="96" t="s">
        <v>84</v>
      </c>
      <c r="E266" s="97" t="s">
        <v>630</v>
      </c>
      <c r="F266" s="122" t="s">
        <v>631</v>
      </c>
      <c r="G266" s="112"/>
      <c r="H266" s="112"/>
      <c r="I266" s="112"/>
      <c r="J266" s="98" t="s">
        <v>98</v>
      </c>
      <c r="K266" s="82">
        <v>1626.884</v>
      </c>
      <c r="L266" s="111">
        <v>0</v>
      </c>
      <c r="M266" s="112"/>
      <c r="N266" s="121">
        <f>ROUND($L$266*$K$266,3)</f>
        <v>0</v>
      </c>
      <c r="O266" s="112"/>
      <c r="P266" s="112"/>
      <c r="Q266" s="112"/>
      <c r="R266" s="37"/>
      <c r="T266" s="83"/>
      <c r="U266" s="18" t="s">
        <v>24</v>
      </c>
      <c r="W266" s="99">
        <f>$V$266*$K$266</f>
        <v>0</v>
      </c>
      <c r="X266" s="99">
        <v>0</v>
      </c>
      <c r="Y266" s="99">
        <f>$X$266*$K$266</f>
        <v>0</v>
      </c>
      <c r="Z266" s="99">
        <v>0</v>
      </c>
      <c r="AA266" s="100">
        <f>$Z$266*$K$266</f>
        <v>0</v>
      </c>
      <c r="AR266" s="5" t="s">
        <v>89</v>
      </c>
      <c r="AT266" s="5" t="s">
        <v>84</v>
      </c>
      <c r="AU266" s="5" t="s">
        <v>42</v>
      </c>
      <c r="AY266" s="5" t="s">
        <v>87</v>
      </c>
      <c r="BE266" s="34">
        <f>IF($U$266="základná",$N$266,0)</f>
        <v>0</v>
      </c>
      <c r="BF266" s="34">
        <f>IF($U$266="znížená",$N$266,0)</f>
        <v>0</v>
      </c>
      <c r="BG266" s="34">
        <f>IF($U$266="zákl. prenesená",$N$266,0)</f>
        <v>0</v>
      </c>
      <c r="BH266" s="34">
        <f>IF($U$266="zníž. prenesená",$N$266,0)</f>
        <v>0</v>
      </c>
      <c r="BI266" s="34">
        <f>IF($U$266="nulová",$N$266,0)</f>
        <v>0</v>
      </c>
      <c r="BJ266" s="5" t="s">
        <v>41</v>
      </c>
      <c r="BK266" s="77">
        <f>ROUND($L$266*$K$266,3)</f>
        <v>0</v>
      </c>
      <c r="BL266" s="5" t="s">
        <v>89</v>
      </c>
      <c r="BM266" s="5" t="s">
        <v>801</v>
      </c>
    </row>
    <row r="267" spans="2:65" s="5" customFormat="1" ht="24" customHeight="1">
      <c r="B267" s="36"/>
      <c r="C267" s="96" t="s">
        <v>633</v>
      </c>
      <c r="D267" s="96" t="s">
        <v>84</v>
      </c>
      <c r="E267" s="97" t="s">
        <v>634</v>
      </c>
      <c r="F267" s="122" t="s">
        <v>635</v>
      </c>
      <c r="G267" s="112"/>
      <c r="H267" s="112"/>
      <c r="I267" s="112"/>
      <c r="J267" s="98" t="s">
        <v>98</v>
      </c>
      <c r="K267" s="82">
        <v>7854.79</v>
      </c>
      <c r="L267" s="111">
        <v>0</v>
      </c>
      <c r="M267" s="112"/>
      <c r="N267" s="121">
        <f>ROUND($L$267*$K$267,3)</f>
        <v>0</v>
      </c>
      <c r="O267" s="112"/>
      <c r="P267" s="112"/>
      <c r="Q267" s="112"/>
      <c r="R267" s="37"/>
      <c r="T267" s="83"/>
      <c r="U267" s="18" t="s">
        <v>24</v>
      </c>
      <c r="W267" s="99">
        <f>$V$267*$K$267</f>
        <v>0</v>
      </c>
      <c r="X267" s="99">
        <v>0</v>
      </c>
      <c r="Y267" s="99">
        <f>$X$267*$K$267</f>
        <v>0</v>
      </c>
      <c r="Z267" s="99">
        <v>0</v>
      </c>
      <c r="AA267" s="100">
        <f>$Z$267*$K$267</f>
        <v>0</v>
      </c>
      <c r="AR267" s="5" t="s">
        <v>89</v>
      </c>
      <c r="AT267" s="5" t="s">
        <v>84</v>
      </c>
      <c r="AU267" s="5" t="s">
        <v>42</v>
      </c>
      <c r="AY267" s="5" t="s">
        <v>87</v>
      </c>
      <c r="BE267" s="34">
        <f>IF($U$267="základná",$N$267,0)</f>
        <v>0</v>
      </c>
      <c r="BF267" s="34">
        <f>IF($U$267="znížená",$N$267,0)</f>
        <v>0</v>
      </c>
      <c r="BG267" s="34">
        <f>IF($U$267="zákl. prenesená",$N$267,0)</f>
        <v>0</v>
      </c>
      <c r="BH267" s="34">
        <f>IF($U$267="zníž. prenesená",$N$267,0)</f>
        <v>0</v>
      </c>
      <c r="BI267" s="34">
        <f>IF($U$267="nulová",$N$267,0)</f>
        <v>0</v>
      </c>
      <c r="BJ267" s="5" t="s">
        <v>41</v>
      </c>
      <c r="BK267" s="77">
        <f>ROUND($L$267*$K$267,3)</f>
        <v>0</v>
      </c>
      <c r="BL267" s="5" t="s">
        <v>89</v>
      </c>
      <c r="BM267" s="5" t="s">
        <v>802</v>
      </c>
    </row>
    <row r="268" spans="2:65" s="5" customFormat="1" ht="24" customHeight="1">
      <c r="B268" s="36"/>
      <c r="C268" s="96" t="s">
        <v>637</v>
      </c>
      <c r="D268" s="96" t="s">
        <v>84</v>
      </c>
      <c r="E268" s="97" t="s">
        <v>638</v>
      </c>
      <c r="F268" s="122" t="s">
        <v>639</v>
      </c>
      <c r="G268" s="112"/>
      <c r="H268" s="112"/>
      <c r="I268" s="112"/>
      <c r="J268" s="98" t="s">
        <v>98</v>
      </c>
      <c r="K268" s="82">
        <v>1626.884</v>
      </c>
      <c r="L268" s="111">
        <v>0</v>
      </c>
      <c r="M268" s="112"/>
      <c r="N268" s="121">
        <f>ROUND($L$268*$K$268,3)</f>
        <v>0</v>
      </c>
      <c r="O268" s="112"/>
      <c r="P268" s="112"/>
      <c r="Q268" s="112"/>
      <c r="R268" s="37"/>
      <c r="T268" s="83"/>
      <c r="U268" s="18" t="s">
        <v>24</v>
      </c>
      <c r="W268" s="99">
        <f>$V$268*$K$268</f>
        <v>0</v>
      </c>
      <c r="X268" s="99">
        <v>0</v>
      </c>
      <c r="Y268" s="99">
        <f>$X$268*$K$268</f>
        <v>0</v>
      </c>
      <c r="Z268" s="99">
        <v>0</v>
      </c>
      <c r="AA268" s="100">
        <f>$Z$268*$K$268</f>
        <v>0</v>
      </c>
      <c r="AR268" s="5" t="s">
        <v>89</v>
      </c>
      <c r="AT268" s="5" t="s">
        <v>84</v>
      </c>
      <c r="AU268" s="5" t="s">
        <v>42</v>
      </c>
      <c r="AY268" s="5" t="s">
        <v>87</v>
      </c>
      <c r="BE268" s="34">
        <f>IF($U$268="základná",$N$268,0)</f>
        <v>0</v>
      </c>
      <c r="BF268" s="34">
        <f>IF($U$268="znížená",$N$268,0)</f>
        <v>0</v>
      </c>
      <c r="BG268" s="34">
        <f>IF($U$268="zákl. prenesená",$N$268,0)</f>
        <v>0</v>
      </c>
      <c r="BH268" s="34">
        <f>IF($U$268="zníž. prenesená",$N$268,0)</f>
        <v>0</v>
      </c>
      <c r="BI268" s="34">
        <f>IF($U$268="nulová",$N$268,0)</f>
        <v>0</v>
      </c>
      <c r="BJ268" s="5" t="s">
        <v>41</v>
      </c>
      <c r="BK268" s="77">
        <f>ROUND($L$268*$K$268,3)</f>
        <v>0</v>
      </c>
      <c r="BL268" s="5" t="s">
        <v>89</v>
      </c>
      <c r="BM268" s="5" t="s">
        <v>803</v>
      </c>
    </row>
    <row r="269" spans="2:65" s="5" customFormat="1" ht="24" customHeight="1">
      <c r="B269" s="36"/>
      <c r="C269" s="96" t="s">
        <v>641</v>
      </c>
      <c r="D269" s="96" t="s">
        <v>84</v>
      </c>
      <c r="E269" s="97" t="s">
        <v>642</v>
      </c>
      <c r="F269" s="122" t="s">
        <v>643</v>
      </c>
      <c r="G269" s="112"/>
      <c r="H269" s="112"/>
      <c r="I269" s="112"/>
      <c r="J269" s="98" t="s">
        <v>98</v>
      </c>
      <c r="K269" s="82">
        <v>1626.884</v>
      </c>
      <c r="L269" s="111">
        <v>0</v>
      </c>
      <c r="M269" s="112"/>
      <c r="N269" s="121">
        <f>ROUND($L$269*$K$269,3)</f>
        <v>0</v>
      </c>
      <c r="O269" s="112"/>
      <c r="P269" s="112"/>
      <c r="Q269" s="112"/>
      <c r="R269" s="37"/>
      <c r="T269" s="83"/>
      <c r="U269" s="18" t="s">
        <v>24</v>
      </c>
      <c r="W269" s="99">
        <f>$V$269*$K$269</f>
        <v>0</v>
      </c>
      <c r="X269" s="99">
        <v>0</v>
      </c>
      <c r="Y269" s="99">
        <f>$X$269*$K$269</f>
        <v>0</v>
      </c>
      <c r="Z269" s="99">
        <v>0</v>
      </c>
      <c r="AA269" s="100">
        <f>$Z$269*$K$269</f>
        <v>0</v>
      </c>
      <c r="AR269" s="5" t="s">
        <v>89</v>
      </c>
      <c r="AT269" s="5" t="s">
        <v>84</v>
      </c>
      <c r="AU269" s="5" t="s">
        <v>42</v>
      </c>
      <c r="AY269" s="5" t="s">
        <v>87</v>
      </c>
      <c r="BE269" s="34">
        <f>IF($U$269="základná",$N$269,0)</f>
        <v>0</v>
      </c>
      <c r="BF269" s="34">
        <f>IF($U$269="znížená",$N$269,0)</f>
        <v>0</v>
      </c>
      <c r="BG269" s="34">
        <f>IF($U$269="zákl. prenesená",$N$269,0)</f>
        <v>0</v>
      </c>
      <c r="BH269" s="34">
        <f>IF($U$269="zníž. prenesená",$N$269,0)</f>
        <v>0</v>
      </c>
      <c r="BI269" s="34">
        <f>IF($U$269="nulová",$N$269,0)</f>
        <v>0</v>
      </c>
      <c r="BJ269" s="5" t="s">
        <v>41</v>
      </c>
      <c r="BK269" s="77">
        <f>ROUND($L$269*$K$269,3)</f>
        <v>0</v>
      </c>
      <c r="BL269" s="5" t="s">
        <v>89</v>
      </c>
      <c r="BM269" s="5" t="s">
        <v>804</v>
      </c>
    </row>
    <row r="270" spans="2:63" s="87" customFormat="1" ht="30" customHeight="1">
      <c r="B270" s="88"/>
      <c r="D270" s="95" t="s">
        <v>107</v>
      </c>
      <c r="E270" s="95"/>
      <c r="F270" s="95"/>
      <c r="G270" s="95"/>
      <c r="H270" s="95"/>
      <c r="I270" s="95"/>
      <c r="J270" s="95"/>
      <c r="K270" s="95"/>
      <c r="L270" s="95"/>
      <c r="M270" s="95"/>
      <c r="N270" s="116">
        <f>$BK$270</f>
        <v>0</v>
      </c>
      <c r="O270" s="117"/>
      <c r="P270" s="117"/>
      <c r="Q270" s="117"/>
      <c r="R270" s="90"/>
      <c r="T270" s="91"/>
      <c r="W270" s="92">
        <f>SUM($W$271:$W$272)</f>
        <v>0</v>
      </c>
      <c r="Y270" s="92">
        <f>SUM($Y$271:$Y$272)</f>
        <v>0</v>
      </c>
      <c r="AA270" s="93">
        <f>SUM($AA$271:$AA$272)</f>
        <v>0</v>
      </c>
      <c r="AR270" s="89" t="s">
        <v>40</v>
      </c>
      <c r="AT270" s="89" t="s">
        <v>38</v>
      </c>
      <c r="AU270" s="89" t="s">
        <v>40</v>
      </c>
      <c r="AY270" s="89" t="s">
        <v>87</v>
      </c>
      <c r="BK270" s="94">
        <f>SUM($BK$271:$BK$272)</f>
        <v>0</v>
      </c>
    </row>
    <row r="271" spans="2:65" s="5" customFormat="1" ht="24" customHeight="1">
      <c r="B271" s="36"/>
      <c r="C271" s="96" t="s">
        <v>645</v>
      </c>
      <c r="D271" s="96" t="s">
        <v>84</v>
      </c>
      <c r="E271" s="97" t="s">
        <v>646</v>
      </c>
      <c r="F271" s="122" t="s">
        <v>647</v>
      </c>
      <c r="G271" s="112"/>
      <c r="H271" s="112"/>
      <c r="I271" s="112"/>
      <c r="J271" s="98" t="s">
        <v>98</v>
      </c>
      <c r="K271" s="82">
        <v>5857.061</v>
      </c>
      <c r="L271" s="111">
        <v>0</v>
      </c>
      <c r="M271" s="112"/>
      <c r="N271" s="121">
        <f>ROUND($L$271*$K$271,3)</f>
        <v>0</v>
      </c>
      <c r="O271" s="112"/>
      <c r="P271" s="112"/>
      <c r="Q271" s="112"/>
      <c r="R271" s="37"/>
      <c r="T271" s="83"/>
      <c r="U271" s="18" t="s">
        <v>24</v>
      </c>
      <c r="W271" s="99">
        <f>$V$271*$K$271</f>
        <v>0</v>
      </c>
      <c r="X271" s="99">
        <v>0</v>
      </c>
      <c r="Y271" s="99">
        <f>$X$271*$K$271</f>
        <v>0</v>
      </c>
      <c r="Z271" s="99">
        <v>0</v>
      </c>
      <c r="AA271" s="100">
        <f>$Z$271*$K$271</f>
        <v>0</v>
      </c>
      <c r="AR271" s="5" t="s">
        <v>89</v>
      </c>
      <c r="AT271" s="5" t="s">
        <v>84</v>
      </c>
      <c r="AU271" s="5" t="s">
        <v>41</v>
      </c>
      <c r="AY271" s="5" t="s">
        <v>87</v>
      </c>
      <c r="BE271" s="34">
        <f>IF($U$271="základná",$N$271,0)</f>
        <v>0</v>
      </c>
      <c r="BF271" s="34">
        <f>IF($U$271="znížená",$N$271,0)</f>
        <v>0</v>
      </c>
      <c r="BG271" s="34">
        <f>IF($U$271="zákl. prenesená",$N$271,0)</f>
        <v>0</v>
      </c>
      <c r="BH271" s="34">
        <f>IF($U$271="zníž. prenesená",$N$271,0)</f>
        <v>0</v>
      </c>
      <c r="BI271" s="34">
        <f>IF($U$271="nulová",$N$271,0)</f>
        <v>0</v>
      </c>
      <c r="BJ271" s="5" t="s">
        <v>41</v>
      </c>
      <c r="BK271" s="77">
        <f>ROUND($L$271*$K$271,3)</f>
        <v>0</v>
      </c>
      <c r="BL271" s="5" t="s">
        <v>89</v>
      </c>
      <c r="BM271" s="5" t="s">
        <v>805</v>
      </c>
    </row>
    <row r="272" spans="2:65" s="5" customFormat="1" ht="34.5" customHeight="1">
      <c r="B272" s="36"/>
      <c r="C272" s="96" t="s">
        <v>649</v>
      </c>
      <c r="D272" s="96" t="s">
        <v>84</v>
      </c>
      <c r="E272" s="97" t="s">
        <v>650</v>
      </c>
      <c r="F272" s="122" t="s">
        <v>651</v>
      </c>
      <c r="G272" s="112"/>
      <c r="H272" s="112"/>
      <c r="I272" s="112"/>
      <c r="J272" s="98" t="s">
        <v>98</v>
      </c>
      <c r="K272" s="82">
        <v>2928.531</v>
      </c>
      <c r="L272" s="111">
        <v>0</v>
      </c>
      <c r="M272" s="112"/>
      <c r="N272" s="121">
        <f>ROUND($L$272*$K$272,3)</f>
        <v>0</v>
      </c>
      <c r="O272" s="112"/>
      <c r="P272" s="112"/>
      <c r="Q272" s="112"/>
      <c r="R272" s="37"/>
      <c r="T272" s="83"/>
      <c r="U272" s="18" t="s">
        <v>24</v>
      </c>
      <c r="W272" s="99">
        <f>$V$272*$K$272</f>
        <v>0</v>
      </c>
      <c r="X272" s="99">
        <v>0</v>
      </c>
      <c r="Y272" s="99">
        <f>$X$272*$K$272</f>
        <v>0</v>
      </c>
      <c r="Z272" s="99">
        <v>0</v>
      </c>
      <c r="AA272" s="100">
        <f>$Z$272*$K$272</f>
        <v>0</v>
      </c>
      <c r="AR272" s="5" t="s">
        <v>89</v>
      </c>
      <c r="AT272" s="5" t="s">
        <v>84</v>
      </c>
      <c r="AU272" s="5" t="s">
        <v>41</v>
      </c>
      <c r="AY272" s="5" t="s">
        <v>87</v>
      </c>
      <c r="BE272" s="34">
        <f>IF($U$272="základná",$N$272,0)</f>
        <v>0</v>
      </c>
      <c r="BF272" s="34">
        <f>IF($U$272="znížená",$N$272,0)</f>
        <v>0</v>
      </c>
      <c r="BG272" s="34">
        <f>IF($U$272="zákl. prenesená",$N$272,0)</f>
        <v>0</v>
      </c>
      <c r="BH272" s="34">
        <f>IF($U$272="zníž. prenesená",$N$272,0)</f>
        <v>0</v>
      </c>
      <c r="BI272" s="34">
        <f>IF($U$272="nulová",$N$272,0)</f>
        <v>0</v>
      </c>
      <c r="BJ272" s="5" t="s">
        <v>41</v>
      </c>
      <c r="BK272" s="77">
        <f>ROUND($L$272*$K$272,3)</f>
        <v>0</v>
      </c>
      <c r="BL272" s="5" t="s">
        <v>89</v>
      </c>
      <c r="BM272" s="5" t="s">
        <v>806</v>
      </c>
    </row>
    <row r="273" spans="2:63" s="87" customFormat="1" ht="38.25" customHeight="1">
      <c r="B273" s="88"/>
      <c r="D273" s="74" t="s">
        <v>124</v>
      </c>
      <c r="E273" s="74"/>
      <c r="F273" s="74"/>
      <c r="G273" s="74"/>
      <c r="H273" s="74"/>
      <c r="I273" s="74"/>
      <c r="J273" s="74"/>
      <c r="K273" s="74"/>
      <c r="L273" s="74"/>
      <c r="M273" s="74"/>
      <c r="N273" s="123">
        <f>$BK$273</f>
        <v>0</v>
      </c>
      <c r="O273" s="117"/>
      <c r="P273" s="117"/>
      <c r="Q273" s="117"/>
      <c r="R273" s="90"/>
      <c r="T273" s="91"/>
      <c r="W273" s="92">
        <f>$W$274</f>
        <v>0</v>
      </c>
      <c r="Y273" s="92">
        <f>$Y$274</f>
        <v>0</v>
      </c>
      <c r="AA273" s="93">
        <f>$AA$274</f>
        <v>0</v>
      </c>
      <c r="AR273" s="89" t="s">
        <v>90</v>
      </c>
      <c r="AT273" s="89" t="s">
        <v>38</v>
      </c>
      <c r="AU273" s="89" t="s">
        <v>39</v>
      </c>
      <c r="AY273" s="89" t="s">
        <v>87</v>
      </c>
      <c r="BK273" s="94">
        <f>$BK$274</f>
        <v>0</v>
      </c>
    </row>
    <row r="274" spans="2:63" s="87" customFormat="1" ht="20.25" customHeight="1">
      <c r="B274" s="88"/>
      <c r="D274" s="95" t="s">
        <v>125</v>
      </c>
      <c r="E274" s="95"/>
      <c r="F274" s="95"/>
      <c r="G274" s="95"/>
      <c r="H274" s="95"/>
      <c r="I274" s="95"/>
      <c r="J274" s="95"/>
      <c r="K274" s="95"/>
      <c r="L274" s="95"/>
      <c r="M274" s="95"/>
      <c r="N274" s="116">
        <f>$BK$274</f>
        <v>0</v>
      </c>
      <c r="O274" s="117"/>
      <c r="P274" s="117"/>
      <c r="Q274" s="117"/>
      <c r="R274" s="90"/>
      <c r="T274" s="91"/>
      <c r="W274" s="92">
        <f>SUM($W$275:$W$276)</f>
        <v>0</v>
      </c>
      <c r="Y274" s="92">
        <f>SUM($Y$275:$Y$276)</f>
        <v>0</v>
      </c>
      <c r="AA274" s="93">
        <f>SUM($AA$275:$AA$276)</f>
        <v>0</v>
      </c>
      <c r="AR274" s="89" t="s">
        <v>90</v>
      </c>
      <c r="AT274" s="89" t="s">
        <v>38</v>
      </c>
      <c r="AU274" s="89" t="s">
        <v>40</v>
      </c>
      <c r="AY274" s="89" t="s">
        <v>87</v>
      </c>
      <c r="BK274" s="94">
        <f>SUM($BK$275:$BK$276)</f>
        <v>0</v>
      </c>
    </row>
    <row r="275" spans="2:65" s="5" customFormat="1" ht="24" customHeight="1">
      <c r="B275" s="36"/>
      <c r="C275" s="96" t="s">
        <v>653</v>
      </c>
      <c r="D275" s="96" t="s">
        <v>84</v>
      </c>
      <c r="E275" s="97" t="s">
        <v>654</v>
      </c>
      <c r="F275" s="122" t="s">
        <v>655</v>
      </c>
      <c r="G275" s="112"/>
      <c r="H275" s="112"/>
      <c r="I275" s="112"/>
      <c r="J275" s="98" t="s">
        <v>656</v>
      </c>
      <c r="K275" s="82">
        <v>1</v>
      </c>
      <c r="L275" s="111">
        <v>0</v>
      </c>
      <c r="M275" s="112"/>
      <c r="N275" s="121">
        <f>ROUND($L$275*$K$275,3)</f>
        <v>0</v>
      </c>
      <c r="O275" s="112"/>
      <c r="P275" s="112"/>
      <c r="Q275" s="112"/>
      <c r="R275" s="37"/>
      <c r="T275" s="83"/>
      <c r="U275" s="18" t="s">
        <v>24</v>
      </c>
      <c r="W275" s="99">
        <f>$V$275*$K$275</f>
        <v>0</v>
      </c>
      <c r="X275" s="99">
        <v>0</v>
      </c>
      <c r="Y275" s="99">
        <f>$X$275*$K$275</f>
        <v>0</v>
      </c>
      <c r="Z275" s="99">
        <v>0</v>
      </c>
      <c r="AA275" s="100">
        <f>$Z$275*$K$275</f>
        <v>0</v>
      </c>
      <c r="AR275" s="5" t="s">
        <v>657</v>
      </c>
      <c r="AT275" s="5" t="s">
        <v>84</v>
      </c>
      <c r="AU275" s="5" t="s">
        <v>41</v>
      </c>
      <c r="AY275" s="5" t="s">
        <v>87</v>
      </c>
      <c r="BE275" s="34">
        <f>IF($U$275="základná",$N$275,0)</f>
        <v>0</v>
      </c>
      <c r="BF275" s="34">
        <f>IF($U$275="znížená",$N$275,0)</f>
        <v>0</v>
      </c>
      <c r="BG275" s="34">
        <f>IF($U$275="zákl. prenesená",$N$275,0)</f>
        <v>0</v>
      </c>
      <c r="BH275" s="34">
        <f>IF($U$275="zníž. prenesená",$N$275,0)</f>
        <v>0</v>
      </c>
      <c r="BI275" s="34">
        <f>IF($U$275="nulová",$N$275,0)</f>
        <v>0</v>
      </c>
      <c r="BJ275" s="5" t="s">
        <v>41</v>
      </c>
      <c r="BK275" s="77">
        <f>ROUND($L$275*$K$275,3)</f>
        <v>0</v>
      </c>
      <c r="BL275" s="5" t="s">
        <v>657</v>
      </c>
      <c r="BM275" s="5" t="s">
        <v>807</v>
      </c>
    </row>
    <row r="276" spans="2:65" s="5" customFormat="1" ht="24" customHeight="1">
      <c r="B276" s="36"/>
      <c r="C276" s="96" t="s">
        <v>659</v>
      </c>
      <c r="D276" s="96" t="s">
        <v>84</v>
      </c>
      <c r="E276" s="97" t="s">
        <v>660</v>
      </c>
      <c r="F276" s="122" t="s">
        <v>661</v>
      </c>
      <c r="G276" s="112"/>
      <c r="H276" s="112"/>
      <c r="I276" s="112"/>
      <c r="J276" s="98" t="s">
        <v>110</v>
      </c>
      <c r="K276" s="82">
        <v>2123</v>
      </c>
      <c r="L276" s="111">
        <v>0</v>
      </c>
      <c r="M276" s="112"/>
      <c r="N276" s="121">
        <f>ROUND($L$276*$K$276,3)</f>
        <v>0</v>
      </c>
      <c r="O276" s="112"/>
      <c r="P276" s="112"/>
      <c r="Q276" s="112"/>
      <c r="R276" s="37"/>
      <c r="T276" s="83"/>
      <c r="U276" s="18" t="s">
        <v>24</v>
      </c>
      <c r="W276" s="99">
        <f>$V$276*$K$276</f>
        <v>0</v>
      </c>
      <c r="X276" s="99">
        <v>0</v>
      </c>
      <c r="Y276" s="99">
        <f>$X$276*$K$276</f>
        <v>0</v>
      </c>
      <c r="Z276" s="99">
        <v>0</v>
      </c>
      <c r="AA276" s="100">
        <f>$Z$276*$K$276</f>
        <v>0</v>
      </c>
      <c r="AR276" s="5" t="s">
        <v>657</v>
      </c>
      <c r="AT276" s="5" t="s">
        <v>84</v>
      </c>
      <c r="AU276" s="5" t="s">
        <v>41</v>
      </c>
      <c r="AY276" s="5" t="s">
        <v>87</v>
      </c>
      <c r="BE276" s="34">
        <f>IF($U$276="základná",$N$276,0)</f>
        <v>0</v>
      </c>
      <c r="BF276" s="34">
        <f>IF($U$276="znížená",$N$276,0)</f>
        <v>0</v>
      </c>
      <c r="BG276" s="34">
        <f>IF($U$276="zákl. prenesená",$N$276,0)</f>
        <v>0</v>
      </c>
      <c r="BH276" s="34">
        <f>IF($U$276="zníž. prenesená",$N$276,0)</f>
        <v>0</v>
      </c>
      <c r="BI276" s="34">
        <f>IF($U$276="nulová",$N$276,0)</f>
        <v>0</v>
      </c>
      <c r="BJ276" s="5" t="s">
        <v>41</v>
      </c>
      <c r="BK276" s="77">
        <f>ROUND($L$276*$K$276,3)</f>
        <v>0</v>
      </c>
      <c r="BL276" s="5" t="s">
        <v>657</v>
      </c>
      <c r="BM276" s="5" t="s">
        <v>808</v>
      </c>
    </row>
    <row r="277" spans="2:63" s="5" customFormat="1" ht="50.25" customHeight="1">
      <c r="B277" s="36"/>
      <c r="D277" s="74" t="s">
        <v>82</v>
      </c>
      <c r="N277" s="123">
        <f>$BK$277</f>
        <v>0</v>
      </c>
      <c r="O277" s="124"/>
      <c r="P277" s="124"/>
      <c r="Q277" s="124"/>
      <c r="R277" s="37"/>
      <c r="T277" s="75"/>
      <c r="AA277" s="76"/>
      <c r="AT277" s="5" t="s">
        <v>38</v>
      </c>
      <c r="AU277" s="5" t="s">
        <v>39</v>
      </c>
      <c r="AY277" s="5" t="s">
        <v>83</v>
      </c>
      <c r="BK277" s="77">
        <f>SUM($BK$278:$BK$282)</f>
        <v>0</v>
      </c>
    </row>
    <row r="278" spans="2:63" s="5" customFormat="1" ht="23.25" customHeight="1">
      <c r="B278" s="36"/>
      <c r="C278" s="78"/>
      <c r="D278" s="78" t="s">
        <v>84</v>
      </c>
      <c r="E278" s="79"/>
      <c r="F278" s="109"/>
      <c r="G278" s="110"/>
      <c r="H278" s="110"/>
      <c r="I278" s="110"/>
      <c r="J278" s="80"/>
      <c r="K278" s="81"/>
      <c r="L278" s="111"/>
      <c r="M278" s="112"/>
      <c r="N278" s="121">
        <f>$BK$278</f>
        <v>0</v>
      </c>
      <c r="O278" s="112"/>
      <c r="P278" s="112"/>
      <c r="Q278" s="112"/>
      <c r="R278" s="37"/>
      <c r="T278" s="83"/>
      <c r="U278" s="84" t="s">
        <v>24</v>
      </c>
      <c r="AA278" s="76"/>
      <c r="AT278" s="5" t="s">
        <v>83</v>
      </c>
      <c r="AU278" s="5" t="s">
        <v>40</v>
      </c>
      <c r="AY278" s="5" t="s">
        <v>83</v>
      </c>
      <c r="BE278" s="34">
        <f>IF($U$278="základná",$N$278,0)</f>
        <v>0</v>
      </c>
      <c r="BF278" s="34">
        <f>IF($U$278="znížená",$N$278,0)</f>
        <v>0</v>
      </c>
      <c r="BG278" s="34">
        <f>IF($U$278="zákl. prenesená",$N$278,0)</f>
        <v>0</v>
      </c>
      <c r="BH278" s="34">
        <f>IF($U$278="zníž. prenesená",$N$278,0)</f>
        <v>0</v>
      </c>
      <c r="BI278" s="34">
        <f>IF($U$278="nulová",$N$278,0)</f>
        <v>0</v>
      </c>
      <c r="BJ278" s="5" t="s">
        <v>41</v>
      </c>
      <c r="BK278" s="77">
        <f>$L$278*$K$278</f>
        <v>0</v>
      </c>
    </row>
    <row r="279" spans="2:63" s="5" customFormat="1" ht="23.25" customHeight="1">
      <c r="B279" s="36"/>
      <c r="C279" s="78"/>
      <c r="D279" s="78" t="s">
        <v>84</v>
      </c>
      <c r="E279" s="79"/>
      <c r="F279" s="109"/>
      <c r="G279" s="110"/>
      <c r="H279" s="110"/>
      <c r="I279" s="110"/>
      <c r="J279" s="80"/>
      <c r="K279" s="81"/>
      <c r="L279" s="111"/>
      <c r="M279" s="112"/>
      <c r="N279" s="121">
        <f>$BK$279</f>
        <v>0</v>
      </c>
      <c r="O279" s="112"/>
      <c r="P279" s="112"/>
      <c r="Q279" s="112"/>
      <c r="R279" s="37"/>
      <c r="T279" s="83"/>
      <c r="U279" s="84" t="s">
        <v>24</v>
      </c>
      <c r="AA279" s="76"/>
      <c r="AT279" s="5" t="s">
        <v>83</v>
      </c>
      <c r="AU279" s="5" t="s">
        <v>40</v>
      </c>
      <c r="AY279" s="5" t="s">
        <v>83</v>
      </c>
      <c r="BE279" s="34">
        <f>IF($U$279="základná",$N$279,0)</f>
        <v>0</v>
      </c>
      <c r="BF279" s="34">
        <f>IF($U$279="znížená",$N$279,0)</f>
        <v>0</v>
      </c>
      <c r="BG279" s="34">
        <f>IF($U$279="zákl. prenesená",$N$279,0)</f>
        <v>0</v>
      </c>
      <c r="BH279" s="34">
        <f>IF($U$279="zníž. prenesená",$N$279,0)</f>
        <v>0</v>
      </c>
      <c r="BI279" s="34">
        <f>IF($U$279="nulová",$N$279,0)</f>
        <v>0</v>
      </c>
      <c r="BJ279" s="5" t="s">
        <v>41</v>
      </c>
      <c r="BK279" s="77">
        <f>$L$279*$K$279</f>
        <v>0</v>
      </c>
    </row>
    <row r="280" spans="2:63" s="5" customFormat="1" ht="23.25" customHeight="1">
      <c r="B280" s="36"/>
      <c r="C280" s="78"/>
      <c r="D280" s="78" t="s">
        <v>84</v>
      </c>
      <c r="E280" s="79"/>
      <c r="F280" s="109"/>
      <c r="G280" s="110"/>
      <c r="H280" s="110"/>
      <c r="I280" s="110"/>
      <c r="J280" s="80"/>
      <c r="K280" s="81"/>
      <c r="L280" s="111"/>
      <c r="M280" s="112"/>
      <c r="N280" s="121">
        <f>$BK$280</f>
        <v>0</v>
      </c>
      <c r="O280" s="112"/>
      <c r="P280" s="112"/>
      <c r="Q280" s="112"/>
      <c r="R280" s="37"/>
      <c r="T280" s="83"/>
      <c r="U280" s="84" t="s">
        <v>24</v>
      </c>
      <c r="AA280" s="76"/>
      <c r="AT280" s="5" t="s">
        <v>83</v>
      </c>
      <c r="AU280" s="5" t="s">
        <v>40</v>
      </c>
      <c r="AY280" s="5" t="s">
        <v>83</v>
      </c>
      <c r="BE280" s="34">
        <f>IF($U$280="základná",$N$280,0)</f>
        <v>0</v>
      </c>
      <c r="BF280" s="34">
        <f>IF($U$280="znížená",$N$280,0)</f>
        <v>0</v>
      </c>
      <c r="BG280" s="34">
        <f>IF($U$280="zákl. prenesená",$N$280,0)</f>
        <v>0</v>
      </c>
      <c r="BH280" s="34">
        <f>IF($U$280="zníž. prenesená",$N$280,0)</f>
        <v>0</v>
      </c>
      <c r="BI280" s="34">
        <f>IF($U$280="nulová",$N$280,0)</f>
        <v>0</v>
      </c>
      <c r="BJ280" s="5" t="s">
        <v>41</v>
      </c>
      <c r="BK280" s="77">
        <f>$L$280*$K$280</f>
        <v>0</v>
      </c>
    </row>
    <row r="281" spans="2:63" s="5" customFormat="1" ht="23.25" customHeight="1">
      <c r="B281" s="36"/>
      <c r="C281" s="78"/>
      <c r="D281" s="78" t="s">
        <v>84</v>
      </c>
      <c r="E281" s="79"/>
      <c r="F281" s="109"/>
      <c r="G281" s="110"/>
      <c r="H281" s="110"/>
      <c r="I281" s="110"/>
      <c r="J281" s="80"/>
      <c r="K281" s="81"/>
      <c r="L281" s="111"/>
      <c r="M281" s="112"/>
      <c r="N281" s="121">
        <f>$BK$281</f>
        <v>0</v>
      </c>
      <c r="O281" s="112"/>
      <c r="P281" s="112"/>
      <c r="Q281" s="112"/>
      <c r="R281" s="37"/>
      <c r="T281" s="83"/>
      <c r="U281" s="84" t="s">
        <v>24</v>
      </c>
      <c r="AA281" s="76"/>
      <c r="AT281" s="5" t="s">
        <v>83</v>
      </c>
      <c r="AU281" s="5" t="s">
        <v>40</v>
      </c>
      <c r="AY281" s="5" t="s">
        <v>83</v>
      </c>
      <c r="BE281" s="34">
        <f>IF($U$281="základná",$N$281,0)</f>
        <v>0</v>
      </c>
      <c r="BF281" s="34">
        <f>IF($U$281="znížená",$N$281,0)</f>
        <v>0</v>
      </c>
      <c r="BG281" s="34">
        <f>IF($U$281="zákl. prenesená",$N$281,0)</f>
        <v>0</v>
      </c>
      <c r="BH281" s="34">
        <f>IF($U$281="zníž. prenesená",$N$281,0)</f>
        <v>0</v>
      </c>
      <c r="BI281" s="34">
        <f>IF($U$281="nulová",$N$281,0)</f>
        <v>0</v>
      </c>
      <c r="BJ281" s="5" t="s">
        <v>41</v>
      </c>
      <c r="BK281" s="77">
        <f>$L$281*$K$281</f>
        <v>0</v>
      </c>
    </row>
    <row r="282" spans="2:63" s="5" customFormat="1" ht="23.25" customHeight="1">
      <c r="B282" s="36"/>
      <c r="C282" s="78"/>
      <c r="D282" s="78" t="s">
        <v>84</v>
      </c>
      <c r="E282" s="79"/>
      <c r="F282" s="109"/>
      <c r="G282" s="110"/>
      <c r="H282" s="110"/>
      <c r="I282" s="110"/>
      <c r="J282" s="80"/>
      <c r="K282" s="81"/>
      <c r="L282" s="111"/>
      <c r="M282" s="112"/>
      <c r="N282" s="121">
        <f>$BK$282</f>
        <v>0</v>
      </c>
      <c r="O282" s="112"/>
      <c r="P282" s="112"/>
      <c r="Q282" s="112"/>
      <c r="R282" s="37"/>
      <c r="T282" s="83"/>
      <c r="U282" s="84" t="s">
        <v>24</v>
      </c>
      <c r="V282" s="48"/>
      <c r="W282" s="48"/>
      <c r="X282" s="48"/>
      <c r="Y282" s="48"/>
      <c r="Z282" s="48"/>
      <c r="AA282" s="49"/>
      <c r="AT282" s="5" t="s">
        <v>83</v>
      </c>
      <c r="AU282" s="5" t="s">
        <v>40</v>
      </c>
      <c r="AY282" s="5" t="s">
        <v>83</v>
      </c>
      <c r="BE282" s="34">
        <f>IF($U$282="základná",$N$282,0)</f>
        <v>0</v>
      </c>
      <c r="BF282" s="34">
        <f>IF($U$282="znížená",$N$282,0)</f>
        <v>0</v>
      </c>
      <c r="BG282" s="34">
        <f>IF($U$282="zákl. prenesená",$N$282,0)</f>
        <v>0</v>
      </c>
      <c r="BH282" s="34">
        <f>IF($U$282="zníž. prenesená",$N$282,0)</f>
        <v>0</v>
      </c>
      <c r="BI282" s="34">
        <f>IF($U$282="nulová",$N$282,0)</f>
        <v>0</v>
      </c>
      <c r="BJ282" s="5" t="s">
        <v>41</v>
      </c>
      <c r="BK282" s="77">
        <f>$L$282*$K$282</f>
        <v>0</v>
      </c>
    </row>
    <row r="283" spans="2:18" s="5" customFormat="1" ht="7.5" customHeight="1">
      <c r="B283" s="50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2"/>
    </row>
    <row r="284" s="2" customFormat="1" ht="12" customHeight="1"/>
  </sheetData>
  <sheetProtection/>
  <mergeCells count="52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N126:Q126"/>
    <mergeCell ref="N127:Q127"/>
    <mergeCell ref="N128:Q12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N179:Q179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L253:M253"/>
    <mergeCell ref="N253:Q253"/>
    <mergeCell ref="F250:I250"/>
    <mergeCell ref="L250:M250"/>
    <mergeCell ref="N250:Q250"/>
    <mergeCell ref="F251:I251"/>
    <mergeCell ref="L251:M251"/>
    <mergeCell ref="N251:Q251"/>
    <mergeCell ref="N252:Q252"/>
    <mergeCell ref="F253:I253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1:I271"/>
    <mergeCell ref="L271:M271"/>
    <mergeCell ref="N271:Q271"/>
    <mergeCell ref="N270:Q270"/>
    <mergeCell ref="N277:Q277"/>
    <mergeCell ref="F272:I272"/>
    <mergeCell ref="L272:M272"/>
    <mergeCell ref="N272:Q272"/>
    <mergeCell ref="F275:I275"/>
    <mergeCell ref="L275:M275"/>
    <mergeCell ref="N275:Q275"/>
    <mergeCell ref="N274:Q274"/>
    <mergeCell ref="N273:Q273"/>
    <mergeCell ref="N279:Q279"/>
    <mergeCell ref="F280:I280"/>
    <mergeCell ref="L280:M280"/>
    <mergeCell ref="N280:Q280"/>
    <mergeCell ref="F276:I276"/>
    <mergeCell ref="L276:M276"/>
    <mergeCell ref="N276:Q276"/>
    <mergeCell ref="F278:I278"/>
    <mergeCell ref="L278:M278"/>
    <mergeCell ref="N278:Q278"/>
    <mergeCell ref="F281:I281"/>
    <mergeCell ref="L281:M281"/>
    <mergeCell ref="N281:Q281"/>
    <mergeCell ref="F282:I282"/>
    <mergeCell ref="L282:M282"/>
    <mergeCell ref="N282:Q282"/>
    <mergeCell ref="F279:I279"/>
    <mergeCell ref="L279:M279"/>
    <mergeCell ref="H1:K1"/>
    <mergeCell ref="S2:AC2"/>
    <mergeCell ref="N181:Q181"/>
    <mergeCell ref="N186:Q186"/>
    <mergeCell ref="N199:Q199"/>
    <mergeCell ref="N254:Q254"/>
    <mergeCell ref="F252:I252"/>
    <mergeCell ref="L252:M252"/>
  </mergeCells>
  <dataValidations count="2">
    <dataValidation type="list" allowBlank="1" showInputMessage="1" showErrorMessage="1" error="Povolené sú hodnoty K a M." sqref="D278:D283">
      <formula1>"K,M"</formula1>
    </dataValidation>
    <dataValidation type="list" allowBlank="1" showInputMessage="1" showErrorMessage="1" error="Povolené sú hodnoty základná, znížená, nulová." sqref="U278:U283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5" tooltip="Rozpočet" display="3) Rozpočet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9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3"/>
  <sheetViews>
    <sheetView showGridLines="0" zoomScalePageLayoutView="0" workbookViewId="0" topLeftCell="A1">
      <pane ySplit="1" topLeftCell="A121" activePane="bottomLeft" state="frozen"/>
      <selection pane="topLeft" activeCell="A1" sqref="A1"/>
      <selection pane="bottomLeft" activeCell="S1" sqref="S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7" width="12" style="2" customWidth="1"/>
    <col min="8" max="8" width="13.5" style="2" customWidth="1"/>
    <col min="9" max="9" width="7.5" style="2" customWidth="1"/>
    <col min="10" max="10" width="5.5" style="2" customWidth="1"/>
    <col min="11" max="11" width="12.33203125" style="2" customWidth="1"/>
    <col min="12" max="12" width="12.83203125" style="2" customWidth="1"/>
    <col min="13" max="14" width="6.5" style="2" customWidth="1"/>
    <col min="15" max="15" width="2.16015625" style="2" customWidth="1"/>
    <col min="16" max="16" width="13.5" style="2" customWidth="1"/>
    <col min="17" max="17" width="4.5" style="2" customWidth="1"/>
    <col min="18" max="18" width="1.83203125" style="2" customWidth="1"/>
    <col min="19" max="19" width="8.66015625" style="2" customWidth="1"/>
    <col min="20" max="20" width="31.83203125" style="2" hidden="1" customWidth="1"/>
    <col min="21" max="21" width="17.5" style="2" hidden="1" customWidth="1"/>
    <col min="22" max="22" width="13.33203125" style="2" hidden="1" customWidth="1"/>
    <col min="23" max="23" width="17.5" style="2" hidden="1" customWidth="1"/>
    <col min="24" max="24" width="13.16015625" style="2" hidden="1" customWidth="1"/>
    <col min="25" max="25" width="16.16015625" style="2" hidden="1" customWidth="1"/>
    <col min="26" max="26" width="11.83203125" style="2" hidden="1" customWidth="1"/>
    <col min="27" max="27" width="16.16015625" style="2" hidden="1" customWidth="1"/>
    <col min="28" max="28" width="17.5" style="2" hidden="1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4" width="11.33203125" style="2" hidden="1" customWidth="1"/>
    <col min="65" max="16384" width="11.33203125" style="1" customWidth="1"/>
  </cols>
  <sheetData>
    <row r="1" spans="1:256" s="3" customFormat="1" ht="22.5" customHeight="1">
      <c r="A1" s="108"/>
      <c r="B1" s="105"/>
      <c r="C1" s="105"/>
      <c r="D1" s="106" t="s">
        <v>0</v>
      </c>
      <c r="E1" s="105"/>
      <c r="F1" s="107" t="s">
        <v>865</v>
      </c>
      <c r="G1" s="107"/>
      <c r="H1" s="113" t="s">
        <v>866</v>
      </c>
      <c r="I1" s="113"/>
      <c r="J1" s="113"/>
      <c r="K1" s="113"/>
      <c r="L1" s="107" t="s">
        <v>867</v>
      </c>
      <c r="M1" s="105"/>
      <c r="N1" s="105"/>
      <c r="O1" s="106"/>
      <c r="P1" s="105"/>
      <c r="Q1" s="105"/>
      <c r="R1" s="105"/>
      <c r="S1" s="107"/>
      <c r="T1" s="107"/>
      <c r="U1" s="108"/>
      <c r="V1" s="108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46" s="2" customFormat="1" ht="37.5" customHeight="1">
      <c r="C2" s="153" t="s">
        <v>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S2" s="114" t="s">
        <v>3</v>
      </c>
      <c r="T2" s="115"/>
      <c r="U2" s="115"/>
      <c r="V2" s="115"/>
      <c r="W2" s="115"/>
      <c r="X2" s="115"/>
      <c r="Y2" s="115"/>
      <c r="Z2" s="115"/>
      <c r="AA2" s="115"/>
      <c r="AB2" s="115"/>
      <c r="AC2" s="115"/>
      <c r="AT2" s="2" t="s">
        <v>45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2" t="s">
        <v>39</v>
      </c>
    </row>
    <row r="4" spans="2:46" s="2" customFormat="1" ht="37.5" customHeight="1">
      <c r="B4" s="9"/>
      <c r="C4" s="130" t="s">
        <v>49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0"/>
      <c r="T4" s="11" t="s">
        <v>5</v>
      </c>
      <c r="AT4" s="2" t="s">
        <v>1</v>
      </c>
    </row>
    <row r="5" spans="2:18" s="2" customFormat="1" ht="7.5" customHeight="1">
      <c r="B5" s="9"/>
      <c r="R5" s="10"/>
    </row>
    <row r="6" spans="2:18" s="2" customFormat="1" ht="26.25" customHeight="1">
      <c r="B6" s="9"/>
      <c r="D6" s="14" t="s">
        <v>6</v>
      </c>
      <c r="F6" s="131" t="e">
        <f>#REF!</f>
        <v>#REF!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R6" s="10"/>
    </row>
    <row r="7" spans="2:18" s="5" customFormat="1" ht="33" customHeight="1">
      <c r="B7" s="36"/>
      <c r="D7" s="13" t="s">
        <v>50</v>
      </c>
      <c r="F7" s="154" t="s">
        <v>809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R7" s="37"/>
    </row>
    <row r="8" spans="2:18" s="5" customFormat="1" ht="15" customHeight="1">
      <c r="B8" s="36"/>
      <c r="D8" s="14" t="s">
        <v>7</v>
      </c>
      <c r="F8" s="12"/>
      <c r="M8" s="14" t="s">
        <v>8</v>
      </c>
      <c r="O8" s="12"/>
      <c r="R8" s="37"/>
    </row>
    <row r="9" spans="2:18" s="5" customFormat="1" ht="15" customHeight="1">
      <c r="B9" s="36"/>
      <c r="D9" s="14" t="s">
        <v>9</v>
      </c>
      <c r="F9" s="12" t="s">
        <v>10</v>
      </c>
      <c r="M9" s="14" t="s">
        <v>11</v>
      </c>
      <c r="O9" s="155" t="e">
        <f>#REF!</f>
        <v>#REF!</v>
      </c>
      <c r="P9" s="124"/>
      <c r="R9" s="37"/>
    </row>
    <row r="10" spans="2:18" s="5" customFormat="1" ht="11.25" customHeight="1">
      <c r="B10" s="36"/>
      <c r="R10" s="37"/>
    </row>
    <row r="11" spans="2:18" s="5" customFormat="1" ht="15" customHeight="1">
      <c r="B11" s="36"/>
      <c r="D11" s="14" t="s">
        <v>12</v>
      </c>
      <c r="M11" s="14" t="s">
        <v>13</v>
      </c>
      <c r="O11" s="134"/>
      <c r="P11" s="124"/>
      <c r="R11" s="37"/>
    </row>
    <row r="12" spans="2:18" s="5" customFormat="1" ht="18" customHeight="1">
      <c r="B12" s="36"/>
      <c r="E12" s="12" t="s">
        <v>10</v>
      </c>
      <c r="M12" s="14" t="s">
        <v>14</v>
      </c>
      <c r="O12" s="134"/>
      <c r="P12" s="124"/>
      <c r="R12" s="37"/>
    </row>
    <row r="13" spans="2:18" s="5" customFormat="1" ht="7.5" customHeight="1">
      <c r="B13" s="36"/>
      <c r="R13" s="37"/>
    </row>
    <row r="14" spans="2:18" s="5" customFormat="1" ht="15" customHeight="1">
      <c r="B14" s="36"/>
      <c r="D14" s="14" t="s">
        <v>15</v>
      </c>
      <c r="M14" s="14" t="s">
        <v>13</v>
      </c>
      <c r="O14" s="152" t="e">
        <f>IF(#REF!="","",#REF!)</f>
        <v>#REF!</v>
      </c>
      <c r="P14" s="124"/>
      <c r="R14" s="37"/>
    </row>
    <row r="15" spans="2:18" s="5" customFormat="1" ht="18" customHeight="1">
      <c r="B15" s="36"/>
      <c r="E15" s="152" t="e">
        <f>IF(#REF!="","",#REF!)</f>
        <v>#REF!</v>
      </c>
      <c r="F15" s="124"/>
      <c r="G15" s="124"/>
      <c r="H15" s="124"/>
      <c r="I15" s="124"/>
      <c r="J15" s="124"/>
      <c r="K15" s="124"/>
      <c r="L15" s="124"/>
      <c r="M15" s="14" t="s">
        <v>14</v>
      </c>
      <c r="O15" s="152" t="e">
        <f>IF(#REF!="","",#REF!)</f>
        <v>#REF!</v>
      </c>
      <c r="P15" s="124"/>
      <c r="R15" s="37"/>
    </row>
    <row r="16" spans="2:18" s="5" customFormat="1" ht="7.5" customHeight="1">
      <c r="B16" s="36"/>
      <c r="R16" s="37"/>
    </row>
    <row r="17" spans="2:18" s="5" customFormat="1" ht="15" customHeight="1">
      <c r="B17" s="36"/>
      <c r="D17" s="14" t="s">
        <v>16</v>
      </c>
      <c r="M17" s="14" t="s">
        <v>13</v>
      </c>
      <c r="O17" s="134"/>
      <c r="P17" s="124"/>
      <c r="R17" s="37"/>
    </row>
    <row r="18" spans="2:18" s="5" customFormat="1" ht="18" customHeight="1">
      <c r="B18" s="36"/>
      <c r="E18" s="12" t="s">
        <v>17</v>
      </c>
      <c r="M18" s="14" t="s">
        <v>14</v>
      </c>
      <c r="O18" s="134"/>
      <c r="P18" s="124"/>
      <c r="R18" s="37"/>
    </row>
    <row r="19" spans="2:18" s="5" customFormat="1" ht="7.5" customHeight="1">
      <c r="B19" s="36"/>
      <c r="R19" s="37"/>
    </row>
    <row r="20" spans="2:18" s="5" customFormat="1" ht="15" customHeight="1">
      <c r="B20" s="36"/>
      <c r="D20" s="14" t="s">
        <v>18</v>
      </c>
      <c r="M20" s="14" t="s">
        <v>13</v>
      </c>
      <c r="O20" s="134" t="e">
        <f>IF(#REF!="","",#REF!)</f>
        <v>#REF!</v>
      </c>
      <c r="P20" s="124"/>
      <c r="R20" s="37"/>
    </row>
    <row r="21" spans="2:18" s="5" customFormat="1" ht="18" customHeight="1">
      <c r="B21" s="36"/>
      <c r="E21" s="12" t="e">
        <f>IF(#REF!="","",#REF!)</f>
        <v>#REF!</v>
      </c>
      <c r="M21" s="14" t="s">
        <v>14</v>
      </c>
      <c r="O21" s="134" t="e">
        <f>IF(#REF!="","",#REF!)</f>
        <v>#REF!</v>
      </c>
      <c r="P21" s="124"/>
      <c r="R21" s="37"/>
    </row>
    <row r="22" spans="2:18" s="5" customFormat="1" ht="7.5" customHeight="1">
      <c r="B22" s="36"/>
      <c r="R22" s="37"/>
    </row>
    <row r="23" spans="2:18" s="5" customFormat="1" ht="15" customHeight="1">
      <c r="B23" s="36"/>
      <c r="D23" s="14" t="s">
        <v>19</v>
      </c>
      <c r="R23" s="37"/>
    </row>
    <row r="24" spans="2:18" s="38" customFormat="1" ht="13.5" customHeight="1">
      <c r="B24" s="39"/>
      <c r="E24" s="148"/>
      <c r="F24" s="149"/>
      <c r="G24" s="149"/>
      <c r="H24" s="149"/>
      <c r="I24" s="149"/>
      <c r="J24" s="149"/>
      <c r="K24" s="149"/>
      <c r="L24" s="149"/>
      <c r="R24" s="40"/>
    </row>
    <row r="25" spans="2:18" s="5" customFormat="1" ht="7.5" customHeight="1">
      <c r="B25" s="36"/>
      <c r="R25" s="37"/>
    </row>
    <row r="26" spans="2:18" s="5" customFormat="1" ht="7.5" customHeight="1">
      <c r="B26" s="3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37"/>
    </row>
    <row r="27" spans="2:18" s="5" customFormat="1" ht="15" customHeight="1">
      <c r="B27" s="36"/>
      <c r="D27" s="32" t="s">
        <v>51</v>
      </c>
      <c r="M27" s="150">
        <f>$N$88</f>
        <v>0</v>
      </c>
      <c r="N27" s="124"/>
      <c r="O27" s="124"/>
      <c r="P27" s="124"/>
      <c r="R27" s="37"/>
    </row>
    <row r="28" spans="2:18" s="5" customFormat="1" ht="15" customHeight="1">
      <c r="B28" s="36"/>
      <c r="D28" s="15" t="s">
        <v>47</v>
      </c>
      <c r="M28" s="150">
        <f>$N$101</f>
        <v>0</v>
      </c>
      <c r="N28" s="124"/>
      <c r="O28" s="124"/>
      <c r="P28" s="124"/>
      <c r="R28" s="37"/>
    </row>
    <row r="29" spans="2:18" s="5" customFormat="1" ht="7.5" customHeight="1">
      <c r="B29" s="36"/>
      <c r="R29" s="37"/>
    </row>
    <row r="30" spans="2:18" s="5" customFormat="1" ht="26.25" customHeight="1">
      <c r="B30" s="36"/>
      <c r="D30" s="42" t="s">
        <v>20</v>
      </c>
      <c r="M30" s="151">
        <f>ROUND($M$27+$M$28,2)</f>
        <v>0</v>
      </c>
      <c r="N30" s="124"/>
      <c r="O30" s="124"/>
      <c r="P30" s="124"/>
      <c r="R30" s="37"/>
    </row>
    <row r="31" spans="2:18" s="5" customFormat="1" ht="7.5" customHeight="1">
      <c r="B31" s="36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R31" s="37"/>
    </row>
    <row r="32" spans="2:18" s="5" customFormat="1" ht="15" customHeight="1">
      <c r="B32" s="36"/>
      <c r="D32" s="16" t="s">
        <v>21</v>
      </c>
      <c r="E32" s="16" t="s">
        <v>22</v>
      </c>
      <c r="F32" s="17">
        <v>0.2</v>
      </c>
      <c r="G32" s="43" t="s">
        <v>23</v>
      </c>
      <c r="H32" s="144">
        <f>ROUND((((SUM($BE$101:$BE$108)+SUM($BE$126:$BE$276))+SUM($BE$278:$BE$282))),2)</f>
        <v>0</v>
      </c>
      <c r="I32" s="124"/>
      <c r="J32" s="124"/>
      <c r="M32" s="144">
        <f>ROUND(((ROUND((SUM($BE$101:$BE$108)+SUM($BE$126:$BE$276)),2)*$F$32)+SUM($BE$278:$BE$282)*$F$32),2)</f>
        <v>0</v>
      </c>
      <c r="N32" s="124"/>
      <c r="O32" s="124"/>
      <c r="P32" s="124"/>
      <c r="R32" s="37"/>
    </row>
    <row r="33" spans="2:18" s="5" customFormat="1" ht="15" customHeight="1">
      <c r="B33" s="36"/>
      <c r="E33" s="16" t="s">
        <v>24</v>
      </c>
      <c r="F33" s="17">
        <v>0.2</v>
      </c>
      <c r="G33" s="43" t="s">
        <v>23</v>
      </c>
      <c r="H33" s="144">
        <f>ROUND((((SUM($BF$101:$BF$108)+SUM($BF$126:$BF$276))+SUM($BF$278:$BF$282))),2)</f>
        <v>0</v>
      </c>
      <c r="I33" s="124"/>
      <c r="J33" s="124"/>
      <c r="M33" s="144">
        <f>ROUND(((ROUND((SUM($BF$101:$BF$108)+SUM($BF$126:$BF$276)),2)*$F$33)+SUM($BF$278:$BF$282)*$F$33),2)</f>
        <v>0</v>
      </c>
      <c r="N33" s="124"/>
      <c r="O33" s="124"/>
      <c r="P33" s="124"/>
      <c r="R33" s="37"/>
    </row>
    <row r="34" spans="2:18" s="5" customFormat="1" ht="15" customHeight="1" hidden="1">
      <c r="B34" s="36"/>
      <c r="E34" s="16" t="s">
        <v>25</v>
      </c>
      <c r="F34" s="17">
        <v>0.2</v>
      </c>
      <c r="G34" s="43" t="s">
        <v>23</v>
      </c>
      <c r="H34" s="144">
        <f>ROUND((((SUM($BG$101:$BG$108)+SUM($BG$126:$BG$276))+SUM($BG$278:$BG$282))),2)</f>
        <v>0</v>
      </c>
      <c r="I34" s="124"/>
      <c r="J34" s="124"/>
      <c r="M34" s="144">
        <v>0</v>
      </c>
      <c r="N34" s="124"/>
      <c r="O34" s="124"/>
      <c r="P34" s="124"/>
      <c r="R34" s="37"/>
    </row>
    <row r="35" spans="2:18" s="5" customFormat="1" ht="15" customHeight="1" hidden="1">
      <c r="B35" s="36"/>
      <c r="E35" s="16" t="s">
        <v>26</v>
      </c>
      <c r="F35" s="17">
        <v>0.2</v>
      </c>
      <c r="G35" s="43" t="s">
        <v>23</v>
      </c>
      <c r="H35" s="144">
        <f>ROUND((((SUM($BH$101:$BH$108)+SUM($BH$126:$BH$276))+SUM($BH$278:$BH$282))),2)</f>
        <v>0</v>
      </c>
      <c r="I35" s="124"/>
      <c r="J35" s="124"/>
      <c r="M35" s="144">
        <v>0</v>
      </c>
      <c r="N35" s="124"/>
      <c r="O35" s="124"/>
      <c r="P35" s="124"/>
      <c r="R35" s="37"/>
    </row>
    <row r="36" spans="2:18" s="5" customFormat="1" ht="15" customHeight="1" hidden="1">
      <c r="B36" s="36"/>
      <c r="E36" s="16" t="s">
        <v>27</v>
      </c>
      <c r="F36" s="17">
        <v>0</v>
      </c>
      <c r="G36" s="43" t="s">
        <v>23</v>
      </c>
      <c r="H36" s="144">
        <f>ROUND((((SUM($BI$101:$BI$108)+SUM($BI$126:$BI$276))+SUM($BI$278:$BI$282))),2)</f>
        <v>0</v>
      </c>
      <c r="I36" s="124"/>
      <c r="J36" s="124"/>
      <c r="M36" s="144">
        <v>0</v>
      </c>
      <c r="N36" s="124"/>
      <c r="O36" s="124"/>
      <c r="P36" s="124"/>
      <c r="R36" s="37"/>
    </row>
    <row r="37" spans="2:18" s="5" customFormat="1" ht="7.5" customHeight="1">
      <c r="B37" s="36"/>
      <c r="R37" s="37"/>
    </row>
    <row r="38" spans="2:18" s="5" customFormat="1" ht="26.25" customHeight="1">
      <c r="B38" s="36"/>
      <c r="C38" s="44"/>
      <c r="D38" s="19" t="s">
        <v>28</v>
      </c>
      <c r="E38" s="45"/>
      <c r="F38" s="45"/>
      <c r="G38" s="46" t="s">
        <v>29</v>
      </c>
      <c r="H38" s="20" t="s">
        <v>30</v>
      </c>
      <c r="I38" s="45"/>
      <c r="J38" s="45"/>
      <c r="K38" s="45"/>
      <c r="L38" s="145">
        <f>SUM($M$30:$M$36)</f>
        <v>0</v>
      </c>
      <c r="M38" s="146"/>
      <c r="N38" s="146"/>
      <c r="O38" s="146"/>
      <c r="P38" s="147"/>
      <c r="Q38" s="44"/>
      <c r="R38" s="37"/>
    </row>
    <row r="39" spans="2:18" s="5" customFormat="1" ht="15" customHeight="1">
      <c r="B39" s="36"/>
      <c r="R39" s="37"/>
    </row>
    <row r="40" spans="2:18" s="5" customFormat="1" ht="15" customHeight="1">
      <c r="B40" s="36"/>
      <c r="R40" s="37"/>
    </row>
    <row r="41" spans="2:18" s="2" customFormat="1" ht="12" customHeight="1">
      <c r="B41" s="9"/>
      <c r="R41" s="10"/>
    </row>
    <row r="42" spans="2:18" s="2" customFormat="1" ht="12" customHeight="1">
      <c r="B42" s="9"/>
      <c r="R42" s="10"/>
    </row>
    <row r="43" spans="2:18" s="2" customFormat="1" ht="12" customHeight="1">
      <c r="B43" s="9"/>
      <c r="R43" s="10"/>
    </row>
    <row r="44" spans="2:18" s="2" customFormat="1" ht="12" customHeight="1">
      <c r="B44" s="9"/>
      <c r="R44" s="10"/>
    </row>
    <row r="45" spans="2:18" s="2" customFormat="1" ht="12" customHeight="1">
      <c r="B45" s="9"/>
      <c r="R45" s="10"/>
    </row>
    <row r="46" spans="2:18" s="2" customFormat="1" ht="12" customHeight="1">
      <c r="B46" s="9"/>
      <c r="R46" s="10"/>
    </row>
    <row r="47" spans="2:18" s="2" customFormat="1" ht="12" customHeight="1">
      <c r="B47" s="9"/>
      <c r="R47" s="10"/>
    </row>
    <row r="48" spans="2:18" s="2" customFormat="1" ht="12" customHeight="1">
      <c r="B48" s="9"/>
      <c r="R48" s="10"/>
    </row>
    <row r="49" spans="2:18" s="2" customFormat="1" ht="12" customHeight="1">
      <c r="B49" s="9"/>
      <c r="R49" s="10"/>
    </row>
    <row r="50" spans="2:18" s="5" customFormat="1" ht="15" customHeight="1">
      <c r="B50" s="36"/>
      <c r="D50" s="21" t="s">
        <v>31</v>
      </c>
      <c r="E50" s="41"/>
      <c r="F50" s="41"/>
      <c r="G50" s="41"/>
      <c r="H50" s="47"/>
      <c r="J50" s="21" t="s">
        <v>32</v>
      </c>
      <c r="K50" s="41"/>
      <c r="L50" s="41"/>
      <c r="M50" s="41"/>
      <c r="N50" s="41"/>
      <c r="O50" s="41"/>
      <c r="P50" s="47"/>
      <c r="R50" s="37"/>
    </row>
    <row r="51" spans="2:18" s="2" customFormat="1" ht="12" customHeight="1">
      <c r="B51" s="9"/>
      <c r="D51" s="22"/>
      <c r="H51" s="23"/>
      <c r="J51" s="22"/>
      <c r="P51" s="23"/>
      <c r="R51" s="10"/>
    </row>
    <row r="52" spans="2:18" s="2" customFormat="1" ht="12" customHeight="1">
      <c r="B52" s="9"/>
      <c r="D52" s="22"/>
      <c r="H52" s="23"/>
      <c r="J52" s="22"/>
      <c r="P52" s="23"/>
      <c r="R52" s="10"/>
    </row>
    <row r="53" spans="2:18" s="2" customFormat="1" ht="12" customHeight="1">
      <c r="B53" s="9"/>
      <c r="D53" s="22"/>
      <c r="H53" s="23"/>
      <c r="J53" s="22"/>
      <c r="P53" s="23"/>
      <c r="R53" s="10"/>
    </row>
    <row r="54" spans="2:18" s="2" customFormat="1" ht="12" customHeight="1">
      <c r="B54" s="9"/>
      <c r="D54" s="22"/>
      <c r="H54" s="23"/>
      <c r="J54" s="22"/>
      <c r="P54" s="23"/>
      <c r="R54" s="10"/>
    </row>
    <row r="55" spans="2:18" s="2" customFormat="1" ht="12" customHeight="1">
      <c r="B55" s="9"/>
      <c r="D55" s="22"/>
      <c r="H55" s="23"/>
      <c r="J55" s="22"/>
      <c r="P55" s="23"/>
      <c r="R55" s="10"/>
    </row>
    <row r="56" spans="2:18" s="2" customFormat="1" ht="12" customHeight="1">
      <c r="B56" s="9"/>
      <c r="D56" s="22"/>
      <c r="H56" s="23"/>
      <c r="J56" s="22"/>
      <c r="P56" s="23"/>
      <c r="R56" s="10"/>
    </row>
    <row r="57" spans="2:18" s="2" customFormat="1" ht="12" customHeight="1">
      <c r="B57" s="9"/>
      <c r="D57" s="22"/>
      <c r="H57" s="23"/>
      <c r="J57" s="22"/>
      <c r="P57" s="23"/>
      <c r="R57" s="10"/>
    </row>
    <row r="58" spans="2:18" s="2" customFormat="1" ht="12" customHeight="1">
      <c r="B58" s="9"/>
      <c r="D58" s="22"/>
      <c r="H58" s="23"/>
      <c r="J58" s="22"/>
      <c r="P58" s="23"/>
      <c r="R58" s="10"/>
    </row>
    <row r="59" spans="2:18" s="5" customFormat="1" ht="15" customHeight="1">
      <c r="B59" s="36"/>
      <c r="D59" s="24" t="s">
        <v>33</v>
      </c>
      <c r="E59" s="48"/>
      <c r="F59" s="48"/>
      <c r="G59" s="25" t="s">
        <v>34</v>
      </c>
      <c r="H59" s="49"/>
      <c r="J59" s="24" t="s">
        <v>33</v>
      </c>
      <c r="K59" s="48"/>
      <c r="L59" s="48"/>
      <c r="M59" s="48"/>
      <c r="N59" s="25" t="s">
        <v>34</v>
      </c>
      <c r="O59" s="48"/>
      <c r="P59" s="49"/>
      <c r="R59" s="37"/>
    </row>
    <row r="60" spans="2:18" s="2" customFormat="1" ht="12" customHeight="1">
      <c r="B60" s="9"/>
      <c r="R60" s="10"/>
    </row>
    <row r="61" spans="2:18" s="5" customFormat="1" ht="15" customHeight="1">
      <c r="B61" s="36"/>
      <c r="D61" s="21" t="s">
        <v>35</v>
      </c>
      <c r="E61" s="41"/>
      <c r="F61" s="41"/>
      <c r="G61" s="41"/>
      <c r="H61" s="47"/>
      <c r="J61" s="21" t="s">
        <v>36</v>
      </c>
      <c r="K61" s="41"/>
      <c r="L61" s="41"/>
      <c r="M61" s="41"/>
      <c r="N61" s="41"/>
      <c r="O61" s="41"/>
      <c r="P61" s="47"/>
      <c r="R61" s="37"/>
    </row>
    <row r="62" spans="2:18" s="2" customFormat="1" ht="12" customHeight="1">
      <c r="B62" s="9"/>
      <c r="D62" s="22"/>
      <c r="H62" s="23"/>
      <c r="J62" s="22"/>
      <c r="P62" s="23"/>
      <c r="R62" s="10"/>
    </row>
    <row r="63" spans="2:18" s="2" customFormat="1" ht="12" customHeight="1">
      <c r="B63" s="9"/>
      <c r="D63" s="22"/>
      <c r="H63" s="23"/>
      <c r="J63" s="22"/>
      <c r="P63" s="23"/>
      <c r="R63" s="10"/>
    </row>
    <row r="64" spans="2:18" s="2" customFormat="1" ht="12" customHeight="1">
      <c r="B64" s="9"/>
      <c r="D64" s="22"/>
      <c r="H64" s="23"/>
      <c r="J64" s="22"/>
      <c r="P64" s="23"/>
      <c r="R64" s="10"/>
    </row>
    <row r="65" spans="2:18" s="2" customFormat="1" ht="12" customHeight="1">
      <c r="B65" s="9"/>
      <c r="D65" s="22"/>
      <c r="H65" s="23"/>
      <c r="J65" s="22"/>
      <c r="P65" s="23"/>
      <c r="R65" s="10"/>
    </row>
    <row r="66" spans="2:18" s="2" customFormat="1" ht="12" customHeight="1">
      <c r="B66" s="9"/>
      <c r="D66" s="22"/>
      <c r="H66" s="23"/>
      <c r="J66" s="22"/>
      <c r="P66" s="23"/>
      <c r="R66" s="10"/>
    </row>
    <row r="67" spans="2:18" s="2" customFormat="1" ht="12" customHeight="1">
      <c r="B67" s="9"/>
      <c r="D67" s="22"/>
      <c r="H67" s="23"/>
      <c r="J67" s="22"/>
      <c r="P67" s="23"/>
      <c r="R67" s="10"/>
    </row>
    <row r="68" spans="2:18" s="2" customFormat="1" ht="12" customHeight="1">
      <c r="B68" s="9"/>
      <c r="D68" s="22"/>
      <c r="H68" s="23"/>
      <c r="J68" s="22"/>
      <c r="P68" s="23"/>
      <c r="R68" s="10"/>
    </row>
    <row r="69" spans="2:18" s="2" customFormat="1" ht="12" customHeight="1">
      <c r="B69" s="9"/>
      <c r="D69" s="22"/>
      <c r="H69" s="23"/>
      <c r="J69" s="22"/>
      <c r="P69" s="23"/>
      <c r="R69" s="10"/>
    </row>
    <row r="70" spans="2:18" s="5" customFormat="1" ht="15" customHeight="1">
      <c r="B70" s="36"/>
      <c r="D70" s="24" t="s">
        <v>33</v>
      </c>
      <c r="E70" s="48"/>
      <c r="F70" s="48"/>
      <c r="G70" s="25" t="s">
        <v>34</v>
      </c>
      <c r="H70" s="49"/>
      <c r="J70" s="24" t="s">
        <v>33</v>
      </c>
      <c r="K70" s="48"/>
      <c r="L70" s="48"/>
      <c r="M70" s="48"/>
      <c r="N70" s="25" t="s">
        <v>34</v>
      </c>
      <c r="O70" s="48"/>
      <c r="P70" s="49"/>
      <c r="R70" s="37"/>
    </row>
    <row r="71" spans="2:18" s="5" customFormat="1" ht="15" customHeight="1"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5" spans="2:18" s="5" customFormat="1" ht="7.5" customHeight="1"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5"/>
    </row>
    <row r="76" spans="2:18" s="5" customFormat="1" ht="37.5" customHeight="1">
      <c r="B76" s="36"/>
      <c r="C76" s="130" t="s">
        <v>52</v>
      </c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37"/>
    </row>
    <row r="77" spans="2:18" s="5" customFormat="1" ht="7.5" customHeight="1">
      <c r="B77" s="36"/>
      <c r="R77" s="37"/>
    </row>
    <row r="78" spans="2:18" s="5" customFormat="1" ht="30" customHeight="1">
      <c r="B78" s="36"/>
      <c r="C78" s="14" t="s">
        <v>6</v>
      </c>
      <c r="F78" s="131" t="e">
        <f>$F$6</f>
        <v>#REF!</v>
      </c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R78" s="37"/>
    </row>
    <row r="79" spans="2:18" s="5" customFormat="1" ht="37.5" customHeight="1">
      <c r="B79" s="36"/>
      <c r="C79" s="26" t="s">
        <v>50</v>
      </c>
      <c r="F79" s="132" t="str">
        <f>$F$7</f>
        <v>01-4 - SO-04 Kanalizačná stoka C, C1-C7</v>
      </c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R79" s="37"/>
    </row>
    <row r="80" spans="2:18" s="5" customFormat="1" ht="7.5" customHeight="1">
      <c r="B80" s="36"/>
      <c r="R80" s="37"/>
    </row>
    <row r="81" spans="2:18" s="5" customFormat="1" ht="18" customHeight="1">
      <c r="B81" s="36"/>
      <c r="C81" s="14" t="s">
        <v>9</v>
      </c>
      <c r="F81" s="12" t="str">
        <f>$F$9</f>
        <v>Obec Víťaz</v>
      </c>
      <c r="K81" s="14" t="s">
        <v>11</v>
      </c>
      <c r="M81" s="133" t="e">
        <f>IF($O$9="","",$O$9)</f>
        <v>#REF!</v>
      </c>
      <c r="N81" s="124"/>
      <c r="O81" s="124"/>
      <c r="P81" s="124"/>
      <c r="R81" s="37"/>
    </row>
    <row r="82" spans="2:18" s="5" customFormat="1" ht="7.5" customHeight="1">
      <c r="B82" s="36"/>
      <c r="R82" s="37"/>
    </row>
    <row r="83" spans="2:18" s="5" customFormat="1" ht="13.5" customHeight="1">
      <c r="B83" s="36"/>
      <c r="C83" s="14" t="s">
        <v>12</v>
      </c>
      <c r="F83" s="12" t="str">
        <f>$E$12</f>
        <v>Obec Víťaz</v>
      </c>
      <c r="K83" s="14" t="s">
        <v>16</v>
      </c>
      <c r="M83" s="134" t="str">
        <f>$E$18</f>
        <v>Ing. Vladimír HRICO</v>
      </c>
      <c r="N83" s="124"/>
      <c r="O83" s="124"/>
      <c r="P83" s="124"/>
      <c r="Q83" s="124"/>
      <c r="R83" s="37"/>
    </row>
    <row r="84" spans="2:18" s="5" customFormat="1" ht="15" customHeight="1">
      <c r="B84" s="36"/>
      <c r="C84" s="14" t="s">
        <v>15</v>
      </c>
      <c r="F84" s="12" t="e">
        <f>IF($E$15="","",$E$15)</f>
        <v>#REF!</v>
      </c>
      <c r="K84" s="14" t="s">
        <v>18</v>
      </c>
      <c r="M84" s="134" t="e">
        <f>$E$21</f>
        <v>#REF!</v>
      </c>
      <c r="N84" s="124"/>
      <c r="O84" s="124"/>
      <c r="P84" s="124"/>
      <c r="Q84" s="124"/>
      <c r="R84" s="37"/>
    </row>
    <row r="85" spans="2:18" s="5" customFormat="1" ht="11.25" customHeight="1">
      <c r="B85" s="36"/>
      <c r="R85" s="37"/>
    </row>
    <row r="86" spans="2:18" s="5" customFormat="1" ht="30" customHeight="1">
      <c r="B86" s="36"/>
      <c r="C86" s="143" t="s">
        <v>53</v>
      </c>
      <c r="D86" s="138"/>
      <c r="E86" s="138"/>
      <c r="F86" s="138"/>
      <c r="G86" s="138"/>
      <c r="H86" s="44"/>
      <c r="I86" s="44"/>
      <c r="J86" s="44"/>
      <c r="K86" s="44"/>
      <c r="L86" s="44"/>
      <c r="M86" s="44"/>
      <c r="N86" s="143" t="s">
        <v>54</v>
      </c>
      <c r="O86" s="124"/>
      <c r="P86" s="124"/>
      <c r="Q86" s="124"/>
      <c r="R86" s="37"/>
    </row>
    <row r="87" spans="2:18" s="5" customFormat="1" ht="11.25" customHeight="1">
      <c r="B87" s="36"/>
      <c r="R87" s="37"/>
    </row>
    <row r="88" spans="2:47" s="5" customFormat="1" ht="30" customHeight="1">
      <c r="B88" s="36"/>
      <c r="C88" s="30" t="s">
        <v>55</v>
      </c>
      <c r="N88" s="139">
        <f>$N$126</f>
        <v>0</v>
      </c>
      <c r="O88" s="124"/>
      <c r="P88" s="124"/>
      <c r="Q88" s="124"/>
      <c r="R88" s="37"/>
      <c r="AU88" s="5" t="s">
        <v>56</v>
      </c>
    </row>
    <row r="89" spans="2:18" s="31" customFormat="1" ht="25.5" customHeight="1">
      <c r="B89" s="56"/>
      <c r="D89" s="57" t="s">
        <v>85</v>
      </c>
      <c r="N89" s="142">
        <f>$N$127</f>
        <v>0</v>
      </c>
      <c r="O89" s="141"/>
      <c r="P89" s="141"/>
      <c r="Q89" s="141"/>
      <c r="R89" s="58"/>
    </row>
    <row r="90" spans="2:18" s="32" customFormat="1" ht="20.25" customHeight="1">
      <c r="B90" s="85"/>
      <c r="D90" s="33" t="s">
        <v>86</v>
      </c>
      <c r="N90" s="140">
        <f>$N$128</f>
        <v>0</v>
      </c>
      <c r="O90" s="141"/>
      <c r="P90" s="141"/>
      <c r="Q90" s="141"/>
      <c r="R90" s="86"/>
    </row>
    <row r="91" spans="2:18" s="32" customFormat="1" ht="20.25" customHeight="1">
      <c r="B91" s="85"/>
      <c r="D91" s="33" t="s">
        <v>120</v>
      </c>
      <c r="N91" s="140">
        <f>$N$179</f>
        <v>0</v>
      </c>
      <c r="O91" s="141"/>
      <c r="P91" s="141"/>
      <c r="Q91" s="141"/>
      <c r="R91" s="86"/>
    </row>
    <row r="92" spans="2:18" s="32" customFormat="1" ht="20.25" customHeight="1">
      <c r="B92" s="85"/>
      <c r="D92" s="33" t="s">
        <v>121</v>
      </c>
      <c r="N92" s="140">
        <f>$N$181</f>
        <v>0</v>
      </c>
      <c r="O92" s="141"/>
      <c r="P92" s="141"/>
      <c r="Q92" s="141"/>
      <c r="R92" s="86"/>
    </row>
    <row r="93" spans="2:18" s="32" customFormat="1" ht="20.25" customHeight="1">
      <c r="B93" s="85"/>
      <c r="D93" s="33" t="s">
        <v>106</v>
      </c>
      <c r="N93" s="140">
        <f>$N$186</f>
        <v>0</v>
      </c>
      <c r="O93" s="141"/>
      <c r="P93" s="141"/>
      <c r="Q93" s="141"/>
      <c r="R93" s="86"/>
    </row>
    <row r="94" spans="2:18" s="32" customFormat="1" ht="20.25" customHeight="1">
      <c r="B94" s="85"/>
      <c r="D94" s="33" t="s">
        <v>122</v>
      </c>
      <c r="N94" s="140">
        <f>$N$199</f>
        <v>0</v>
      </c>
      <c r="O94" s="141"/>
      <c r="P94" s="141"/>
      <c r="Q94" s="141"/>
      <c r="R94" s="86"/>
    </row>
    <row r="95" spans="2:18" s="32" customFormat="1" ht="15" customHeight="1">
      <c r="B95" s="85"/>
      <c r="D95" s="33" t="s">
        <v>123</v>
      </c>
      <c r="N95" s="140">
        <f>$N$254</f>
        <v>0</v>
      </c>
      <c r="O95" s="141"/>
      <c r="P95" s="141"/>
      <c r="Q95" s="141"/>
      <c r="R95" s="86"/>
    </row>
    <row r="96" spans="2:18" s="32" customFormat="1" ht="20.25" customHeight="1">
      <c r="B96" s="85"/>
      <c r="D96" s="33" t="s">
        <v>107</v>
      </c>
      <c r="N96" s="140">
        <f>$N$270</f>
        <v>0</v>
      </c>
      <c r="O96" s="141"/>
      <c r="P96" s="141"/>
      <c r="Q96" s="141"/>
      <c r="R96" s="86"/>
    </row>
    <row r="97" spans="2:18" s="31" customFormat="1" ht="25.5" customHeight="1">
      <c r="B97" s="56"/>
      <c r="D97" s="57" t="s">
        <v>124</v>
      </c>
      <c r="N97" s="142">
        <f>$N$273</f>
        <v>0</v>
      </c>
      <c r="O97" s="141"/>
      <c r="P97" s="141"/>
      <c r="Q97" s="141"/>
      <c r="R97" s="58"/>
    </row>
    <row r="98" spans="2:18" s="32" customFormat="1" ht="20.25" customHeight="1">
      <c r="B98" s="85"/>
      <c r="D98" s="33" t="s">
        <v>125</v>
      </c>
      <c r="N98" s="140">
        <f>$N$274</f>
        <v>0</v>
      </c>
      <c r="O98" s="141"/>
      <c r="P98" s="141"/>
      <c r="Q98" s="141"/>
      <c r="R98" s="86"/>
    </row>
    <row r="99" spans="2:18" s="31" customFormat="1" ht="22.5" customHeight="1">
      <c r="B99" s="56"/>
      <c r="D99" s="57" t="s">
        <v>57</v>
      </c>
      <c r="N99" s="123">
        <f>$N$277</f>
        <v>0</v>
      </c>
      <c r="O99" s="141"/>
      <c r="P99" s="141"/>
      <c r="Q99" s="141"/>
      <c r="R99" s="58"/>
    </row>
    <row r="100" spans="2:18" s="5" customFormat="1" ht="22.5" customHeight="1">
      <c r="B100" s="36"/>
      <c r="R100" s="37"/>
    </row>
    <row r="101" spans="2:21" s="5" customFormat="1" ht="30" customHeight="1">
      <c r="B101" s="36"/>
      <c r="C101" s="30" t="s">
        <v>58</v>
      </c>
      <c r="N101" s="139">
        <f>ROUND($N$102+$N$103+$N$104+$N$105+$N$106+$N$107,2)</f>
        <v>0</v>
      </c>
      <c r="O101" s="124"/>
      <c r="P101" s="124"/>
      <c r="Q101" s="124"/>
      <c r="R101" s="37"/>
      <c r="T101" s="59"/>
      <c r="U101" s="60" t="s">
        <v>21</v>
      </c>
    </row>
    <row r="102" spans="2:62" s="5" customFormat="1" ht="18" customHeight="1">
      <c r="B102" s="36"/>
      <c r="D102" s="135" t="s">
        <v>59</v>
      </c>
      <c r="E102" s="124"/>
      <c r="F102" s="124"/>
      <c r="G102" s="124"/>
      <c r="H102" s="124"/>
      <c r="N102" s="136">
        <f>ROUND($N$88*$T$102,2)</f>
        <v>0</v>
      </c>
      <c r="O102" s="124"/>
      <c r="P102" s="124"/>
      <c r="Q102" s="124"/>
      <c r="R102" s="37"/>
      <c r="T102" s="61"/>
      <c r="U102" s="62" t="s">
        <v>24</v>
      </c>
      <c r="AY102" s="5" t="s">
        <v>60</v>
      </c>
      <c r="BE102" s="34">
        <f>IF($U$102="základná",$N$102,0)</f>
        <v>0</v>
      </c>
      <c r="BF102" s="34">
        <f>IF($U$102="znížená",$N$102,0)</f>
        <v>0</v>
      </c>
      <c r="BG102" s="34">
        <f>IF($U$102="zákl. prenesená",$N$102,0)</f>
        <v>0</v>
      </c>
      <c r="BH102" s="34">
        <f>IF($U$102="zníž. prenesená",$N$102,0)</f>
        <v>0</v>
      </c>
      <c r="BI102" s="34">
        <f>IF($U$102="nulová",$N$102,0)</f>
        <v>0</v>
      </c>
      <c r="BJ102" s="5" t="s">
        <v>41</v>
      </c>
    </row>
    <row r="103" spans="2:62" s="5" customFormat="1" ht="18" customHeight="1">
      <c r="B103" s="36"/>
      <c r="D103" s="135" t="s">
        <v>61</v>
      </c>
      <c r="E103" s="124"/>
      <c r="F103" s="124"/>
      <c r="G103" s="124"/>
      <c r="H103" s="124"/>
      <c r="N103" s="136">
        <f>ROUND($N$88*$T$103,2)</f>
        <v>0</v>
      </c>
      <c r="O103" s="124"/>
      <c r="P103" s="124"/>
      <c r="Q103" s="124"/>
      <c r="R103" s="37"/>
      <c r="T103" s="61"/>
      <c r="U103" s="62" t="s">
        <v>24</v>
      </c>
      <c r="AY103" s="5" t="s">
        <v>60</v>
      </c>
      <c r="BE103" s="34">
        <f>IF($U$103="základná",$N$103,0)</f>
        <v>0</v>
      </c>
      <c r="BF103" s="34">
        <f>IF($U$103="znížená",$N$103,0)</f>
        <v>0</v>
      </c>
      <c r="BG103" s="34">
        <f>IF($U$103="zákl. prenesená",$N$103,0)</f>
        <v>0</v>
      </c>
      <c r="BH103" s="34">
        <f>IF($U$103="zníž. prenesená",$N$103,0)</f>
        <v>0</v>
      </c>
      <c r="BI103" s="34">
        <f>IF($U$103="nulová",$N$103,0)</f>
        <v>0</v>
      </c>
      <c r="BJ103" s="5" t="s">
        <v>41</v>
      </c>
    </row>
    <row r="104" spans="2:62" s="5" customFormat="1" ht="18" customHeight="1">
      <c r="B104" s="36"/>
      <c r="D104" s="135" t="s">
        <v>62</v>
      </c>
      <c r="E104" s="124"/>
      <c r="F104" s="124"/>
      <c r="G104" s="124"/>
      <c r="H104" s="124"/>
      <c r="N104" s="136">
        <f>ROUND($N$88*$T$104,2)</f>
        <v>0</v>
      </c>
      <c r="O104" s="124"/>
      <c r="P104" s="124"/>
      <c r="Q104" s="124"/>
      <c r="R104" s="37"/>
      <c r="T104" s="61"/>
      <c r="U104" s="62" t="s">
        <v>24</v>
      </c>
      <c r="AY104" s="5" t="s">
        <v>60</v>
      </c>
      <c r="BE104" s="34">
        <f>IF($U$104="základná",$N$104,0)</f>
        <v>0</v>
      </c>
      <c r="BF104" s="34">
        <f>IF($U$104="znížená",$N$104,0)</f>
        <v>0</v>
      </c>
      <c r="BG104" s="34">
        <f>IF($U$104="zákl. prenesená",$N$104,0)</f>
        <v>0</v>
      </c>
      <c r="BH104" s="34">
        <f>IF($U$104="zníž. prenesená",$N$104,0)</f>
        <v>0</v>
      </c>
      <c r="BI104" s="34">
        <f>IF($U$104="nulová",$N$104,0)</f>
        <v>0</v>
      </c>
      <c r="BJ104" s="5" t="s">
        <v>41</v>
      </c>
    </row>
    <row r="105" spans="2:62" s="5" customFormat="1" ht="18" customHeight="1">
      <c r="B105" s="36"/>
      <c r="D105" s="135" t="s">
        <v>63</v>
      </c>
      <c r="E105" s="124"/>
      <c r="F105" s="124"/>
      <c r="G105" s="124"/>
      <c r="H105" s="124"/>
      <c r="N105" s="136">
        <f>ROUND($N$88*$T$105,2)</f>
        <v>0</v>
      </c>
      <c r="O105" s="124"/>
      <c r="P105" s="124"/>
      <c r="Q105" s="124"/>
      <c r="R105" s="37"/>
      <c r="T105" s="61"/>
      <c r="U105" s="62" t="s">
        <v>24</v>
      </c>
      <c r="AY105" s="5" t="s">
        <v>60</v>
      </c>
      <c r="BE105" s="34">
        <f>IF($U$105="základná",$N$105,0)</f>
        <v>0</v>
      </c>
      <c r="BF105" s="34">
        <f>IF($U$105="znížená",$N$105,0)</f>
        <v>0</v>
      </c>
      <c r="BG105" s="34">
        <f>IF($U$105="zákl. prenesená",$N$105,0)</f>
        <v>0</v>
      </c>
      <c r="BH105" s="34">
        <f>IF($U$105="zníž. prenesená",$N$105,0)</f>
        <v>0</v>
      </c>
      <c r="BI105" s="34">
        <f>IF($U$105="nulová",$N$105,0)</f>
        <v>0</v>
      </c>
      <c r="BJ105" s="5" t="s">
        <v>41</v>
      </c>
    </row>
    <row r="106" spans="2:62" s="5" customFormat="1" ht="18" customHeight="1">
      <c r="B106" s="36"/>
      <c r="D106" s="135" t="s">
        <v>64</v>
      </c>
      <c r="E106" s="124"/>
      <c r="F106" s="124"/>
      <c r="G106" s="124"/>
      <c r="H106" s="124"/>
      <c r="N106" s="136">
        <f>ROUND($N$88*$T$106,2)</f>
        <v>0</v>
      </c>
      <c r="O106" s="124"/>
      <c r="P106" s="124"/>
      <c r="Q106" s="124"/>
      <c r="R106" s="37"/>
      <c r="T106" s="61"/>
      <c r="U106" s="62" t="s">
        <v>24</v>
      </c>
      <c r="AY106" s="5" t="s">
        <v>60</v>
      </c>
      <c r="BE106" s="34">
        <f>IF($U$106="základná",$N$106,0)</f>
        <v>0</v>
      </c>
      <c r="BF106" s="34">
        <f>IF($U$106="znížená",$N$106,0)</f>
        <v>0</v>
      </c>
      <c r="BG106" s="34">
        <f>IF($U$106="zákl. prenesená",$N$106,0)</f>
        <v>0</v>
      </c>
      <c r="BH106" s="34">
        <f>IF($U$106="zníž. prenesená",$N$106,0)</f>
        <v>0</v>
      </c>
      <c r="BI106" s="34">
        <f>IF($U$106="nulová",$N$106,0)</f>
        <v>0</v>
      </c>
      <c r="BJ106" s="5" t="s">
        <v>41</v>
      </c>
    </row>
    <row r="107" spans="2:62" s="5" customFormat="1" ht="18" customHeight="1">
      <c r="B107" s="36"/>
      <c r="D107" s="33" t="s">
        <v>65</v>
      </c>
      <c r="N107" s="136">
        <f>ROUND($N$88*$T$107,2)</f>
        <v>0</v>
      </c>
      <c r="O107" s="124"/>
      <c r="P107" s="124"/>
      <c r="Q107" s="124"/>
      <c r="R107" s="37"/>
      <c r="T107" s="63"/>
      <c r="U107" s="64" t="s">
        <v>24</v>
      </c>
      <c r="AY107" s="5" t="s">
        <v>66</v>
      </c>
      <c r="BE107" s="34">
        <f>IF($U$107="základná",$N$107,0)</f>
        <v>0</v>
      </c>
      <c r="BF107" s="34">
        <f>IF($U$107="znížená",$N$107,0)</f>
        <v>0</v>
      </c>
      <c r="BG107" s="34">
        <f>IF($U$107="zákl. prenesená",$N$107,0)</f>
        <v>0</v>
      </c>
      <c r="BH107" s="34">
        <f>IF($U$107="zníž. prenesená",$N$107,0)</f>
        <v>0</v>
      </c>
      <c r="BI107" s="34">
        <f>IF($U$107="nulová",$N$107,0)</f>
        <v>0</v>
      </c>
      <c r="BJ107" s="5" t="s">
        <v>41</v>
      </c>
    </row>
    <row r="108" spans="2:18" s="5" customFormat="1" ht="12" customHeight="1">
      <c r="B108" s="36"/>
      <c r="R108" s="37"/>
    </row>
    <row r="109" spans="2:18" s="5" customFormat="1" ht="30" customHeight="1">
      <c r="B109" s="36"/>
      <c r="C109" s="35" t="s">
        <v>48</v>
      </c>
      <c r="D109" s="44"/>
      <c r="E109" s="44"/>
      <c r="F109" s="44"/>
      <c r="G109" s="44"/>
      <c r="H109" s="44"/>
      <c r="I109" s="44"/>
      <c r="J109" s="44"/>
      <c r="K109" s="44"/>
      <c r="L109" s="137">
        <f>ROUND(SUM($N$88+$N$101),2)</f>
        <v>0</v>
      </c>
      <c r="M109" s="138"/>
      <c r="N109" s="138"/>
      <c r="O109" s="138"/>
      <c r="P109" s="138"/>
      <c r="Q109" s="138"/>
      <c r="R109" s="37"/>
    </row>
    <row r="110" spans="2:18" s="5" customFormat="1" ht="7.5" customHeight="1"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2"/>
    </row>
    <row r="114" spans="2:18" s="5" customFormat="1" ht="7.5" customHeight="1"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5"/>
    </row>
    <row r="115" spans="2:18" s="5" customFormat="1" ht="37.5" customHeight="1">
      <c r="B115" s="36"/>
      <c r="C115" s="130" t="s">
        <v>67</v>
      </c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37"/>
    </row>
    <row r="116" spans="2:18" s="5" customFormat="1" ht="7.5" customHeight="1">
      <c r="B116" s="36"/>
      <c r="R116" s="37"/>
    </row>
    <row r="117" spans="2:18" s="5" customFormat="1" ht="30" customHeight="1">
      <c r="B117" s="36"/>
      <c r="C117" s="14" t="s">
        <v>6</v>
      </c>
      <c r="F117" s="131" t="e">
        <f>$F$6</f>
        <v>#REF!</v>
      </c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R117" s="37"/>
    </row>
    <row r="118" spans="2:18" s="5" customFormat="1" ht="37.5" customHeight="1">
      <c r="B118" s="36"/>
      <c r="C118" s="26" t="s">
        <v>50</v>
      </c>
      <c r="F118" s="132" t="str">
        <f>$F$7</f>
        <v>01-4 - SO-04 Kanalizačná stoka C, C1-C7</v>
      </c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R118" s="37"/>
    </row>
    <row r="119" spans="2:18" s="5" customFormat="1" ht="7.5" customHeight="1">
      <c r="B119" s="36"/>
      <c r="R119" s="37"/>
    </row>
    <row r="120" spans="2:18" s="5" customFormat="1" ht="18" customHeight="1">
      <c r="B120" s="36"/>
      <c r="C120" s="14" t="s">
        <v>9</v>
      </c>
      <c r="F120" s="12" t="str">
        <f>$F$9</f>
        <v>Obec Víťaz</v>
      </c>
      <c r="K120" s="14" t="s">
        <v>11</v>
      </c>
      <c r="M120" s="133" t="e">
        <f>IF($O$9="","",$O$9)</f>
        <v>#REF!</v>
      </c>
      <c r="N120" s="124"/>
      <c r="O120" s="124"/>
      <c r="P120" s="124"/>
      <c r="R120" s="37"/>
    </row>
    <row r="121" spans="2:18" s="5" customFormat="1" ht="7.5" customHeight="1">
      <c r="B121" s="36"/>
      <c r="R121" s="37"/>
    </row>
    <row r="122" spans="2:18" s="5" customFormat="1" ht="13.5" customHeight="1">
      <c r="B122" s="36"/>
      <c r="C122" s="14" t="s">
        <v>12</v>
      </c>
      <c r="F122" s="12" t="str">
        <f>$E$12</f>
        <v>Obec Víťaz</v>
      </c>
      <c r="K122" s="14" t="s">
        <v>16</v>
      </c>
      <c r="M122" s="134" t="str">
        <f>$E$18</f>
        <v>Ing. Vladimír HRICO</v>
      </c>
      <c r="N122" s="124"/>
      <c r="O122" s="124"/>
      <c r="P122" s="124"/>
      <c r="Q122" s="124"/>
      <c r="R122" s="37"/>
    </row>
    <row r="123" spans="2:18" s="5" customFormat="1" ht="15" customHeight="1">
      <c r="B123" s="36"/>
      <c r="C123" s="14" t="s">
        <v>15</v>
      </c>
      <c r="F123" s="12" t="e">
        <f>IF($E$15="","",$E$15)</f>
        <v>#REF!</v>
      </c>
      <c r="K123" s="14" t="s">
        <v>18</v>
      </c>
      <c r="M123" s="134" t="e">
        <f>$E$21</f>
        <v>#REF!</v>
      </c>
      <c r="N123" s="124"/>
      <c r="O123" s="124"/>
      <c r="P123" s="124"/>
      <c r="Q123" s="124"/>
      <c r="R123" s="37"/>
    </row>
    <row r="124" spans="2:18" s="5" customFormat="1" ht="11.25" customHeight="1">
      <c r="B124" s="36"/>
      <c r="R124" s="37"/>
    </row>
    <row r="125" spans="2:27" s="65" customFormat="1" ht="30" customHeight="1">
      <c r="B125" s="66"/>
      <c r="C125" s="67" t="s">
        <v>68</v>
      </c>
      <c r="D125" s="68" t="s">
        <v>69</v>
      </c>
      <c r="E125" s="68" t="s">
        <v>37</v>
      </c>
      <c r="F125" s="126" t="s">
        <v>70</v>
      </c>
      <c r="G125" s="127"/>
      <c r="H125" s="127"/>
      <c r="I125" s="127"/>
      <c r="J125" s="68" t="s">
        <v>71</v>
      </c>
      <c r="K125" s="68" t="s">
        <v>72</v>
      </c>
      <c r="L125" s="126" t="s">
        <v>73</v>
      </c>
      <c r="M125" s="127"/>
      <c r="N125" s="126" t="s">
        <v>74</v>
      </c>
      <c r="O125" s="127"/>
      <c r="P125" s="127"/>
      <c r="Q125" s="128"/>
      <c r="R125" s="69"/>
      <c r="T125" s="27" t="s">
        <v>75</v>
      </c>
      <c r="U125" s="28" t="s">
        <v>21</v>
      </c>
      <c r="V125" s="28" t="s">
        <v>76</v>
      </c>
      <c r="W125" s="28" t="s">
        <v>77</v>
      </c>
      <c r="X125" s="28" t="s">
        <v>78</v>
      </c>
      <c r="Y125" s="28" t="s">
        <v>79</v>
      </c>
      <c r="Z125" s="28" t="s">
        <v>80</v>
      </c>
      <c r="AA125" s="29" t="s">
        <v>81</v>
      </c>
    </row>
    <row r="126" spans="2:63" s="5" customFormat="1" ht="30" customHeight="1">
      <c r="B126" s="36"/>
      <c r="C126" s="30" t="s">
        <v>51</v>
      </c>
      <c r="N126" s="129">
        <f>$BK$126</f>
        <v>0</v>
      </c>
      <c r="O126" s="124"/>
      <c r="P126" s="124"/>
      <c r="Q126" s="124"/>
      <c r="R126" s="37"/>
      <c r="T126" s="70"/>
      <c r="U126" s="41"/>
      <c r="V126" s="41"/>
      <c r="W126" s="71">
        <f>$W$127+$W$273+$W$277</f>
        <v>0</v>
      </c>
      <c r="X126" s="41"/>
      <c r="Y126" s="71">
        <f>$Y$127+$Y$273+$Y$277</f>
        <v>7289.953321792027</v>
      </c>
      <c r="Z126" s="41"/>
      <c r="AA126" s="72">
        <f>$AA$127+$AA$273+$AA$277</f>
        <v>2464.707</v>
      </c>
      <c r="AT126" s="5" t="s">
        <v>38</v>
      </c>
      <c r="AU126" s="5" t="s">
        <v>56</v>
      </c>
      <c r="BK126" s="73">
        <f>$BK$127+$BK$273+$BK$277</f>
        <v>0</v>
      </c>
    </row>
    <row r="127" spans="2:63" s="87" customFormat="1" ht="38.25" customHeight="1">
      <c r="B127" s="88"/>
      <c r="D127" s="74" t="s">
        <v>85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123">
        <f>$BK$127</f>
        <v>0</v>
      </c>
      <c r="O127" s="117"/>
      <c r="P127" s="117"/>
      <c r="Q127" s="117"/>
      <c r="R127" s="90"/>
      <c r="T127" s="91"/>
      <c r="W127" s="92">
        <f>$W$128+$W$179+$W$181+$W$186+$W$199+$W$270</f>
        <v>0</v>
      </c>
      <c r="Y127" s="92">
        <f>$Y$128+$Y$179+$Y$181+$Y$186+$Y$199+$Y$270</f>
        <v>7289.953321792027</v>
      </c>
      <c r="AA127" s="93">
        <f>$AA$128+$AA$179+$AA$181+$AA$186+$AA$199+$AA$270</f>
        <v>2464.707</v>
      </c>
      <c r="AR127" s="89" t="s">
        <v>40</v>
      </c>
      <c r="AT127" s="89" t="s">
        <v>38</v>
      </c>
      <c r="AU127" s="89" t="s">
        <v>39</v>
      </c>
      <c r="AY127" s="89" t="s">
        <v>87</v>
      </c>
      <c r="BK127" s="94">
        <f>$BK$128+$BK$179+$BK$181+$BK$186+$BK$199+$BK$270</f>
        <v>0</v>
      </c>
    </row>
    <row r="128" spans="2:63" s="87" customFormat="1" ht="20.25" customHeight="1">
      <c r="B128" s="88"/>
      <c r="D128" s="95" t="s">
        <v>86</v>
      </c>
      <c r="E128" s="95"/>
      <c r="F128" s="95"/>
      <c r="G128" s="95"/>
      <c r="H128" s="95"/>
      <c r="I128" s="95"/>
      <c r="J128" s="95"/>
      <c r="K128" s="95"/>
      <c r="L128" s="95"/>
      <c r="M128" s="95"/>
      <c r="N128" s="116">
        <f>$BK$128</f>
        <v>0</v>
      </c>
      <c r="O128" s="117"/>
      <c r="P128" s="117"/>
      <c r="Q128" s="117"/>
      <c r="R128" s="90"/>
      <c r="T128" s="91"/>
      <c r="W128" s="92">
        <f>SUM($W$129:$W$178)</f>
        <v>0</v>
      </c>
      <c r="Y128" s="92">
        <f>SUM($Y$129:$Y$178)</f>
        <v>2441.3966314900003</v>
      </c>
      <c r="AA128" s="93">
        <f>SUM($AA$129:$AA$178)</f>
        <v>2433.632</v>
      </c>
      <c r="AR128" s="89" t="s">
        <v>40</v>
      </c>
      <c r="AT128" s="89" t="s">
        <v>38</v>
      </c>
      <c r="AU128" s="89" t="s">
        <v>40</v>
      </c>
      <c r="AY128" s="89" t="s">
        <v>87</v>
      </c>
      <c r="BK128" s="94">
        <f>SUM($BK$129:$BK$178)</f>
        <v>0</v>
      </c>
    </row>
    <row r="129" spans="2:65" s="5" customFormat="1" ht="24" customHeight="1">
      <c r="B129" s="36"/>
      <c r="C129" s="96" t="s">
        <v>40</v>
      </c>
      <c r="D129" s="96" t="s">
        <v>84</v>
      </c>
      <c r="E129" s="97" t="s">
        <v>126</v>
      </c>
      <c r="F129" s="122" t="s">
        <v>127</v>
      </c>
      <c r="G129" s="112"/>
      <c r="H129" s="112"/>
      <c r="I129" s="112"/>
      <c r="J129" s="98" t="s">
        <v>113</v>
      </c>
      <c r="K129" s="82">
        <v>2</v>
      </c>
      <c r="L129" s="111">
        <v>0</v>
      </c>
      <c r="M129" s="112"/>
      <c r="N129" s="121">
        <f>ROUND($L$129*$K$129,3)</f>
        <v>0</v>
      </c>
      <c r="O129" s="112"/>
      <c r="P129" s="112"/>
      <c r="Q129" s="112"/>
      <c r="R129" s="37"/>
      <c r="T129" s="83"/>
      <c r="U129" s="18" t="s">
        <v>24</v>
      </c>
      <c r="W129" s="99">
        <f>$V$129*$K$129</f>
        <v>0</v>
      </c>
      <c r="X129" s="99">
        <v>0</v>
      </c>
      <c r="Y129" s="99">
        <f>$X$129*$K$129</f>
        <v>0</v>
      </c>
      <c r="Z129" s="99">
        <v>0</v>
      </c>
      <c r="AA129" s="100">
        <f>$Z$129*$K$129</f>
        <v>0</v>
      </c>
      <c r="AR129" s="5" t="s">
        <v>89</v>
      </c>
      <c r="AT129" s="5" t="s">
        <v>84</v>
      </c>
      <c r="AU129" s="5" t="s">
        <v>41</v>
      </c>
      <c r="AY129" s="5" t="s">
        <v>87</v>
      </c>
      <c r="BE129" s="34">
        <f>IF($U$129="základná",$N$129,0)</f>
        <v>0</v>
      </c>
      <c r="BF129" s="34">
        <f>IF($U$129="znížená",$N$129,0)</f>
        <v>0</v>
      </c>
      <c r="BG129" s="34">
        <f>IF($U$129="zákl. prenesená",$N$129,0)</f>
        <v>0</v>
      </c>
      <c r="BH129" s="34">
        <f>IF($U$129="zníž. prenesená",$N$129,0)</f>
        <v>0</v>
      </c>
      <c r="BI129" s="34">
        <f>IF($U$129="nulová",$N$129,0)</f>
        <v>0</v>
      </c>
      <c r="BJ129" s="5" t="s">
        <v>41</v>
      </c>
      <c r="BK129" s="77">
        <f>ROUND($L$129*$K$129,3)</f>
        <v>0</v>
      </c>
      <c r="BL129" s="5" t="s">
        <v>89</v>
      </c>
      <c r="BM129" s="5" t="s">
        <v>664</v>
      </c>
    </row>
    <row r="130" spans="2:65" s="5" customFormat="1" ht="24" customHeight="1">
      <c r="B130" s="36"/>
      <c r="C130" s="96" t="s">
        <v>41</v>
      </c>
      <c r="D130" s="96" t="s">
        <v>84</v>
      </c>
      <c r="E130" s="97" t="s">
        <v>129</v>
      </c>
      <c r="F130" s="122" t="s">
        <v>130</v>
      </c>
      <c r="G130" s="112"/>
      <c r="H130" s="112"/>
      <c r="I130" s="112"/>
      <c r="J130" s="98" t="s">
        <v>113</v>
      </c>
      <c r="K130" s="82">
        <v>2</v>
      </c>
      <c r="L130" s="111">
        <v>0</v>
      </c>
      <c r="M130" s="112"/>
      <c r="N130" s="121">
        <f>ROUND($L$130*$K$130,3)</f>
        <v>0</v>
      </c>
      <c r="O130" s="112"/>
      <c r="P130" s="112"/>
      <c r="Q130" s="112"/>
      <c r="R130" s="37"/>
      <c r="T130" s="83"/>
      <c r="U130" s="18" t="s">
        <v>24</v>
      </c>
      <c r="W130" s="99">
        <f>$V$130*$K$130</f>
        <v>0</v>
      </c>
      <c r="X130" s="99">
        <v>1E-05</v>
      </c>
      <c r="Y130" s="99">
        <f>$X$130*$K$130</f>
        <v>2E-05</v>
      </c>
      <c r="Z130" s="99">
        <v>0</v>
      </c>
      <c r="AA130" s="100">
        <f>$Z$130*$K$130</f>
        <v>0</v>
      </c>
      <c r="AR130" s="5" t="s">
        <v>89</v>
      </c>
      <c r="AT130" s="5" t="s">
        <v>84</v>
      </c>
      <c r="AU130" s="5" t="s">
        <v>41</v>
      </c>
      <c r="AY130" s="5" t="s">
        <v>87</v>
      </c>
      <c r="BE130" s="34">
        <f>IF($U$130="základná",$N$130,0)</f>
        <v>0</v>
      </c>
      <c r="BF130" s="34">
        <f>IF($U$130="znížená",$N$130,0)</f>
        <v>0</v>
      </c>
      <c r="BG130" s="34">
        <f>IF($U$130="zákl. prenesená",$N$130,0)</f>
        <v>0</v>
      </c>
      <c r="BH130" s="34">
        <f>IF($U$130="zníž. prenesená",$N$130,0)</f>
        <v>0</v>
      </c>
      <c r="BI130" s="34">
        <f>IF($U$130="nulová",$N$130,0)</f>
        <v>0</v>
      </c>
      <c r="BJ130" s="5" t="s">
        <v>41</v>
      </c>
      <c r="BK130" s="77">
        <f>ROUND($L$130*$K$130,3)</f>
        <v>0</v>
      </c>
      <c r="BL130" s="5" t="s">
        <v>89</v>
      </c>
      <c r="BM130" s="5" t="s">
        <v>665</v>
      </c>
    </row>
    <row r="131" spans="2:65" s="5" customFormat="1" ht="24" customHeight="1">
      <c r="B131" s="36"/>
      <c r="C131" s="96" t="s">
        <v>42</v>
      </c>
      <c r="D131" s="96" t="s">
        <v>84</v>
      </c>
      <c r="E131" s="97" t="s">
        <v>132</v>
      </c>
      <c r="F131" s="122" t="s">
        <v>133</v>
      </c>
      <c r="G131" s="112"/>
      <c r="H131" s="112"/>
      <c r="I131" s="112"/>
      <c r="J131" s="98" t="s">
        <v>103</v>
      </c>
      <c r="K131" s="82">
        <v>250</v>
      </c>
      <c r="L131" s="111">
        <v>0</v>
      </c>
      <c r="M131" s="112"/>
      <c r="N131" s="121">
        <f>ROUND($L$131*$K$131,3)</f>
        <v>0</v>
      </c>
      <c r="O131" s="112"/>
      <c r="P131" s="112"/>
      <c r="Q131" s="112"/>
      <c r="R131" s="37"/>
      <c r="T131" s="83"/>
      <c r="U131" s="18" t="s">
        <v>24</v>
      </c>
      <c r="W131" s="99">
        <f>$V$131*$K$131</f>
        <v>0</v>
      </c>
      <c r="X131" s="99">
        <v>0</v>
      </c>
      <c r="Y131" s="99">
        <f>$X$131*$K$131</f>
        <v>0</v>
      </c>
      <c r="Z131" s="99">
        <v>0.138</v>
      </c>
      <c r="AA131" s="100">
        <f>$Z$131*$K$131</f>
        <v>34.5</v>
      </c>
      <c r="AR131" s="5" t="s">
        <v>89</v>
      </c>
      <c r="AT131" s="5" t="s">
        <v>84</v>
      </c>
      <c r="AU131" s="5" t="s">
        <v>41</v>
      </c>
      <c r="AY131" s="5" t="s">
        <v>87</v>
      </c>
      <c r="BE131" s="34">
        <f>IF($U$131="základná",$N$131,0)</f>
        <v>0</v>
      </c>
      <c r="BF131" s="34">
        <f>IF($U$131="znížená",$N$131,0)</f>
        <v>0</v>
      </c>
      <c r="BG131" s="34">
        <f>IF($U$131="zákl. prenesená",$N$131,0)</f>
        <v>0</v>
      </c>
      <c r="BH131" s="34">
        <f>IF($U$131="zníž. prenesená",$N$131,0)</f>
        <v>0</v>
      </c>
      <c r="BI131" s="34">
        <f>IF($U$131="nulová",$N$131,0)</f>
        <v>0</v>
      </c>
      <c r="BJ131" s="5" t="s">
        <v>41</v>
      </c>
      <c r="BK131" s="77">
        <f>ROUND($L$131*$K$131,3)</f>
        <v>0</v>
      </c>
      <c r="BL131" s="5" t="s">
        <v>89</v>
      </c>
      <c r="BM131" s="5" t="s">
        <v>666</v>
      </c>
    </row>
    <row r="132" spans="2:65" s="5" customFormat="1" ht="24" customHeight="1">
      <c r="B132" s="36"/>
      <c r="C132" s="96" t="s">
        <v>89</v>
      </c>
      <c r="D132" s="96" t="s">
        <v>84</v>
      </c>
      <c r="E132" s="97" t="s">
        <v>135</v>
      </c>
      <c r="F132" s="122" t="s">
        <v>136</v>
      </c>
      <c r="G132" s="112"/>
      <c r="H132" s="112"/>
      <c r="I132" s="112"/>
      <c r="J132" s="98" t="s">
        <v>103</v>
      </c>
      <c r="K132" s="82">
        <v>2290.75</v>
      </c>
      <c r="L132" s="111">
        <v>0</v>
      </c>
      <c r="M132" s="112"/>
      <c r="N132" s="121">
        <f>ROUND($L$132*$K$132,3)</f>
        <v>0</v>
      </c>
      <c r="O132" s="112"/>
      <c r="P132" s="112"/>
      <c r="Q132" s="112"/>
      <c r="R132" s="37"/>
      <c r="T132" s="83"/>
      <c r="U132" s="18" t="s">
        <v>24</v>
      </c>
      <c r="W132" s="99">
        <f>$V$132*$K$132</f>
        <v>0</v>
      </c>
      <c r="X132" s="99">
        <v>0</v>
      </c>
      <c r="Y132" s="99">
        <f>$X$132*$K$132</f>
        <v>0</v>
      </c>
      <c r="Z132" s="99">
        <v>0.316</v>
      </c>
      <c r="AA132" s="100">
        <f>$Z$132*$K$132</f>
        <v>723.877</v>
      </c>
      <c r="AR132" s="5" t="s">
        <v>89</v>
      </c>
      <c r="AT132" s="5" t="s">
        <v>84</v>
      </c>
      <c r="AU132" s="5" t="s">
        <v>41</v>
      </c>
      <c r="AY132" s="5" t="s">
        <v>87</v>
      </c>
      <c r="BE132" s="34">
        <f>IF($U$132="základná",$N$132,0)</f>
        <v>0</v>
      </c>
      <c r="BF132" s="34">
        <f>IF($U$132="znížená",$N$132,0)</f>
        <v>0</v>
      </c>
      <c r="BG132" s="34">
        <f>IF($U$132="zákl. prenesená",$N$132,0)</f>
        <v>0</v>
      </c>
      <c r="BH132" s="34">
        <f>IF($U$132="zníž. prenesená",$N$132,0)</f>
        <v>0</v>
      </c>
      <c r="BI132" s="34">
        <f>IF($U$132="nulová",$N$132,0)</f>
        <v>0</v>
      </c>
      <c r="BJ132" s="5" t="s">
        <v>41</v>
      </c>
      <c r="BK132" s="77">
        <f>ROUND($L$132*$K$132,3)</f>
        <v>0</v>
      </c>
      <c r="BL132" s="5" t="s">
        <v>89</v>
      </c>
      <c r="BM132" s="5" t="s">
        <v>667</v>
      </c>
    </row>
    <row r="133" spans="2:65" s="5" customFormat="1" ht="24" customHeight="1">
      <c r="B133" s="36"/>
      <c r="C133" s="96" t="s">
        <v>90</v>
      </c>
      <c r="D133" s="96" t="s">
        <v>84</v>
      </c>
      <c r="E133" s="97" t="s">
        <v>138</v>
      </c>
      <c r="F133" s="122" t="s">
        <v>139</v>
      </c>
      <c r="G133" s="112"/>
      <c r="H133" s="112"/>
      <c r="I133" s="112"/>
      <c r="J133" s="98" t="s">
        <v>110</v>
      </c>
      <c r="K133" s="82">
        <v>342.5</v>
      </c>
      <c r="L133" s="111">
        <v>0</v>
      </c>
      <c r="M133" s="112"/>
      <c r="N133" s="121">
        <f>ROUND($L$133*$K$133,3)</f>
        <v>0</v>
      </c>
      <c r="O133" s="112"/>
      <c r="P133" s="112"/>
      <c r="Q133" s="112"/>
      <c r="R133" s="37"/>
      <c r="T133" s="83"/>
      <c r="U133" s="18" t="s">
        <v>24</v>
      </c>
      <c r="W133" s="99">
        <f>$V$133*$K$133</f>
        <v>0</v>
      </c>
      <c r="X133" s="99">
        <v>0</v>
      </c>
      <c r="Y133" s="99">
        <f>$X$133*$K$133</f>
        <v>0</v>
      </c>
      <c r="Z133" s="99">
        <v>0.23</v>
      </c>
      <c r="AA133" s="100">
        <f>$Z$133*$K$133</f>
        <v>78.775</v>
      </c>
      <c r="AR133" s="5" t="s">
        <v>89</v>
      </c>
      <c r="AT133" s="5" t="s">
        <v>84</v>
      </c>
      <c r="AU133" s="5" t="s">
        <v>41</v>
      </c>
      <c r="AY133" s="5" t="s">
        <v>87</v>
      </c>
      <c r="BE133" s="34">
        <f>IF($U$133="základná",$N$133,0)</f>
        <v>0</v>
      </c>
      <c r="BF133" s="34">
        <f>IF($U$133="znížená",$N$133,0)</f>
        <v>0</v>
      </c>
      <c r="BG133" s="34">
        <f>IF($U$133="zákl. prenesená",$N$133,0)</f>
        <v>0</v>
      </c>
      <c r="BH133" s="34">
        <f>IF($U$133="zníž. prenesená",$N$133,0)</f>
        <v>0</v>
      </c>
      <c r="BI133" s="34">
        <f>IF($U$133="nulová",$N$133,0)</f>
        <v>0</v>
      </c>
      <c r="BJ133" s="5" t="s">
        <v>41</v>
      </c>
      <c r="BK133" s="77">
        <f>ROUND($L$133*$K$133,3)</f>
        <v>0</v>
      </c>
      <c r="BL133" s="5" t="s">
        <v>89</v>
      </c>
      <c r="BM133" s="5" t="s">
        <v>668</v>
      </c>
    </row>
    <row r="134" spans="2:65" s="5" customFormat="1" ht="34.5" customHeight="1">
      <c r="B134" s="36"/>
      <c r="C134" s="96" t="s">
        <v>91</v>
      </c>
      <c r="D134" s="96" t="s">
        <v>84</v>
      </c>
      <c r="E134" s="97" t="s">
        <v>141</v>
      </c>
      <c r="F134" s="122" t="s">
        <v>142</v>
      </c>
      <c r="G134" s="112"/>
      <c r="H134" s="112"/>
      <c r="I134" s="112"/>
      <c r="J134" s="98" t="s">
        <v>103</v>
      </c>
      <c r="K134" s="82">
        <v>2494.5</v>
      </c>
      <c r="L134" s="111">
        <v>0</v>
      </c>
      <c r="M134" s="112"/>
      <c r="N134" s="121">
        <f>ROUND($L$134*$K$134,3)</f>
        <v>0</v>
      </c>
      <c r="O134" s="112"/>
      <c r="P134" s="112"/>
      <c r="Q134" s="112"/>
      <c r="R134" s="37"/>
      <c r="T134" s="83"/>
      <c r="U134" s="18" t="s">
        <v>24</v>
      </c>
      <c r="W134" s="99">
        <f>$V$134*$K$134</f>
        <v>0</v>
      </c>
      <c r="X134" s="99">
        <v>0</v>
      </c>
      <c r="Y134" s="99">
        <f>$X$134*$K$134</f>
        <v>0</v>
      </c>
      <c r="Z134" s="99">
        <v>0.24</v>
      </c>
      <c r="AA134" s="100">
        <f>$Z$134*$K$134</f>
        <v>598.68</v>
      </c>
      <c r="AR134" s="5" t="s">
        <v>89</v>
      </c>
      <c r="AT134" s="5" t="s">
        <v>84</v>
      </c>
      <c r="AU134" s="5" t="s">
        <v>41</v>
      </c>
      <c r="AY134" s="5" t="s">
        <v>87</v>
      </c>
      <c r="BE134" s="34">
        <f>IF($U$134="základná",$N$134,0)</f>
        <v>0</v>
      </c>
      <c r="BF134" s="34">
        <f>IF($U$134="znížená",$N$134,0)</f>
        <v>0</v>
      </c>
      <c r="BG134" s="34">
        <f>IF($U$134="zákl. prenesená",$N$134,0)</f>
        <v>0</v>
      </c>
      <c r="BH134" s="34">
        <f>IF($U$134="zníž. prenesená",$N$134,0)</f>
        <v>0</v>
      </c>
      <c r="BI134" s="34">
        <f>IF($U$134="nulová",$N$134,0)</f>
        <v>0</v>
      </c>
      <c r="BJ134" s="5" t="s">
        <v>41</v>
      </c>
      <c r="BK134" s="77">
        <f>ROUND($L$134*$K$134,3)</f>
        <v>0</v>
      </c>
      <c r="BL134" s="5" t="s">
        <v>89</v>
      </c>
      <c r="BM134" s="5" t="s">
        <v>669</v>
      </c>
    </row>
    <row r="135" spans="2:65" s="5" customFormat="1" ht="34.5" customHeight="1">
      <c r="B135" s="36"/>
      <c r="C135" s="96" t="s">
        <v>92</v>
      </c>
      <c r="D135" s="96" t="s">
        <v>84</v>
      </c>
      <c r="E135" s="97" t="s">
        <v>144</v>
      </c>
      <c r="F135" s="122" t="s">
        <v>145</v>
      </c>
      <c r="G135" s="112"/>
      <c r="H135" s="112"/>
      <c r="I135" s="112"/>
      <c r="J135" s="98" t="s">
        <v>103</v>
      </c>
      <c r="K135" s="82">
        <v>2494.5</v>
      </c>
      <c r="L135" s="111">
        <v>0</v>
      </c>
      <c r="M135" s="112"/>
      <c r="N135" s="121">
        <f>ROUND($L$135*$K$135,3)</f>
        <v>0</v>
      </c>
      <c r="O135" s="112"/>
      <c r="P135" s="112"/>
      <c r="Q135" s="112"/>
      <c r="R135" s="37"/>
      <c r="T135" s="83"/>
      <c r="U135" s="18" t="s">
        <v>24</v>
      </c>
      <c r="W135" s="99">
        <f>$V$135*$K$135</f>
        <v>0</v>
      </c>
      <c r="X135" s="99">
        <v>0</v>
      </c>
      <c r="Y135" s="99">
        <f>$X$135*$K$135</f>
        <v>0</v>
      </c>
      <c r="Z135" s="99">
        <v>0.4</v>
      </c>
      <c r="AA135" s="100">
        <f>$Z$135*$K$135</f>
        <v>997.8000000000001</v>
      </c>
      <c r="AR135" s="5" t="s">
        <v>89</v>
      </c>
      <c r="AT135" s="5" t="s">
        <v>84</v>
      </c>
      <c r="AU135" s="5" t="s">
        <v>41</v>
      </c>
      <c r="AY135" s="5" t="s">
        <v>87</v>
      </c>
      <c r="BE135" s="34">
        <f>IF($U$135="základná",$N$135,0)</f>
        <v>0</v>
      </c>
      <c r="BF135" s="34">
        <f>IF($U$135="znížená",$N$135,0)</f>
        <v>0</v>
      </c>
      <c r="BG135" s="34">
        <f>IF($U$135="zákl. prenesená",$N$135,0)</f>
        <v>0</v>
      </c>
      <c r="BH135" s="34">
        <f>IF($U$135="zníž. prenesená",$N$135,0)</f>
        <v>0</v>
      </c>
      <c r="BI135" s="34">
        <f>IF($U$135="nulová",$N$135,0)</f>
        <v>0</v>
      </c>
      <c r="BJ135" s="5" t="s">
        <v>41</v>
      </c>
      <c r="BK135" s="77">
        <f>ROUND($L$135*$K$135,3)</f>
        <v>0</v>
      </c>
      <c r="BL135" s="5" t="s">
        <v>89</v>
      </c>
      <c r="BM135" s="5" t="s">
        <v>670</v>
      </c>
    </row>
    <row r="136" spans="2:65" s="5" customFormat="1" ht="24" customHeight="1">
      <c r="B136" s="36"/>
      <c r="C136" s="96" t="s">
        <v>94</v>
      </c>
      <c r="D136" s="96" t="s">
        <v>84</v>
      </c>
      <c r="E136" s="97" t="s">
        <v>147</v>
      </c>
      <c r="F136" s="122" t="s">
        <v>148</v>
      </c>
      <c r="G136" s="112"/>
      <c r="H136" s="112"/>
      <c r="I136" s="112"/>
      <c r="J136" s="98" t="s">
        <v>88</v>
      </c>
      <c r="K136" s="82">
        <v>0</v>
      </c>
      <c r="L136" s="111">
        <v>0</v>
      </c>
      <c r="M136" s="112"/>
      <c r="N136" s="121">
        <f>ROUND($L$136*$K$136,3)</f>
        <v>0</v>
      </c>
      <c r="O136" s="112"/>
      <c r="P136" s="112"/>
      <c r="Q136" s="112"/>
      <c r="R136" s="37"/>
      <c r="T136" s="83"/>
      <c r="U136" s="18" t="s">
        <v>24</v>
      </c>
      <c r="W136" s="99">
        <f>$V$136*$K$136</f>
        <v>0</v>
      </c>
      <c r="X136" s="99">
        <v>0</v>
      </c>
      <c r="Y136" s="99">
        <f>$X$136*$K$136</f>
        <v>0</v>
      </c>
      <c r="Z136" s="99">
        <v>0</v>
      </c>
      <c r="AA136" s="100">
        <f>$Z$136*$K$136</f>
        <v>0</v>
      </c>
      <c r="AR136" s="5" t="s">
        <v>89</v>
      </c>
      <c r="AT136" s="5" t="s">
        <v>84</v>
      </c>
      <c r="AU136" s="5" t="s">
        <v>41</v>
      </c>
      <c r="AY136" s="5" t="s">
        <v>87</v>
      </c>
      <c r="BE136" s="34">
        <f>IF($U$136="základná",$N$136,0)</f>
        <v>0</v>
      </c>
      <c r="BF136" s="34">
        <f>IF($U$136="znížená",$N$136,0)</f>
        <v>0</v>
      </c>
      <c r="BG136" s="34">
        <f>IF($U$136="zákl. prenesená",$N$136,0)</f>
        <v>0</v>
      </c>
      <c r="BH136" s="34">
        <f>IF($U$136="zníž. prenesená",$N$136,0)</f>
        <v>0</v>
      </c>
      <c r="BI136" s="34">
        <f>IF($U$136="nulová",$N$136,0)</f>
        <v>0</v>
      </c>
      <c r="BJ136" s="5" t="s">
        <v>41</v>
      </c>
      <c r="BK136" s="77">
        <f>ROUND($L$136*$K$136,3)</f>
        <v>0</v>
      </c>
      <c r="BL136" s="5" t="s">
        <v>89</v>
      </c>
      <c r="BM136" s="5" t="s">
        <v>671</v>
      </c>
    </row>
    <row r="137" spans="2:65" s="5" customFormat="1" ht="24" customHeight="1">
      <c r="B137" s="36"/>
      <c r="C137" s="96" t="s">
        <v>95</v>
      </c>
      <c r="D137" s="96" t="s">
        <v>84</v>
      </c>
      <c r="E137" s="97" t="s">
        <v>150</v>
      </c>
      <c r="F137" s="122" t="s">
        <v>151</v>
      </c>
      <c r="G137" s="112"/>
      <c r="H137" s="112"/>
      <c r="I137" s="112"/>
      <c r="J137" s="98" t="s">
        <v>110</v>
      </c>
      <c r="K137" s="82">
        <v>75</v>
      </c>
      <c r="L137" s="111">
        <v>0</v>
      </c>
      <c r="M137" s="112"/>
      <c r="N137" s="121">
        <f>ROUND($L$137*$K$137,3)</f>
        <v>0</v>
      </c>
      <c r="O137" s="112"/>
      <c r="P137" s="112"/>
      <c r="Q137" s="112"/>
      <c r="R137" s="37"/>
      <c r="T137" s="83"/>
      <c r="U137" s="18" t="s">
        <v>24</v>
      </c>
      <c r="W137" s="99">
        <f>$V$137*$K$137</f>
        <v>0</v>
      </c>
      <c r="X137" s="99">
        <v>0.00794</v>
      </c>
      <c r="Y137" s="99">
        <f>$X$137*$K$137</f>
        <v>0.5954999999999999</v>
      </c>
      <c r="Z137" s="99">
        <v>0</v>
      </c>
      <c r="AA137" s="100">
        <f>$Z$137*$K$137</f>
        <v>0</v>
      </c>
      <c r="AR137" s="5" t="s">
        <v>89</v>
      </c>
      <c r="AT137" s="5" t="s">
        <v>84</v>
      </c>
      <c r="AU137" s="5" t="s">
        <v>41</v>
      </c>
      <c r="AY137" s="5" t="s">
        <v>87</v>
      </c>
      <c r="BE137" s="34">
        <f>IF($U$137="základná",$N$137,0)</f>
        <v>0</v>
      </c>
      <c r="BF137" s="34">
        <f>IF($U$137="znížená",$N$137,0)</f>
        <v>0</v>
      </c>
      <c r="BG137" s="34">
        <f>IF($U$137="zákl. prenesená",$N$137,0)</f>
        <v>0</v>
      </c>
      <c r="BH137" s="34">
        <f>IF($U$137="zníž. prenesená",$N$137,0)</f>
        <v>0</v>
      </c>
      <c r="BI137" s="34">
        <f>IF($U$137="nulová",$N$137,0)</f>
        <v>0</v>
      </c>
      <c r="BJ137" s="5" t="s">
        <v>41</v>
      </c>
      <c r="BK137" s="77">
        <f>ROUND($L$137*$K$137,3)</f>
        <v>0</v>
      </c>
      <c r="BL137" s="5" t="s">
        <v>89</v>
      </c>
      <c r="BM137" s="5" t="s">
        <v>672</v>
      </c>
    </row>
    <row r="138" spans="2:65" s="5" customFormat="1" ht="24" customHeight="1">
      <c r="B138" s="36"/>
      <c r="C138" s="96" t="s">
        <v>96</v>
      </c>
      <c r="D138" s="96" t="s">
        <v>84</v>
      </c>
      <c r="E138" s="97" t="s">
        <v>153</v>
      </c>
      <c r="F138" s="122" t="s">
        <v>154</v>
      </c>
      <c r="G138" s="112"/>
      <c r="H138" s="112"/>
      <c r="I138" s="112"/>
      <c r="J138" s="98" t="s">
        <v>155</v>
      </c>
      <c r="K138" s="82">
        <v>840</v>
      </c>
      <c r="L138" s="111">
        <v>0</v>
      </c>
      <c r="M138" s="112"/>
      <c r="N138" s="121">
        <f>ROUND($L$138*$K$138,3)</f>
        <v>0</v>
      </c>
      <c r="O138" s="112"/>
      <c r="P138" s="112"/>
      <c r="Q138" s="112"/>
      <c r="R138" s="37"/>
      <c r="T138" s="83"/>
      <c r="U138" s="18" t="s">
        <v>24</v>
      </c>
      <c r="W138" s="99">
        <f>$V$138*$K$138</f>
        <v>0</v>
      </c>
      <c r="X138" s="99">
        <v>0.001356864</v>
      </c>
      <c r="Y138" s="99">
        <f>$X$138*$K$138</f>
        <v>1.13976576</v>
      </c>
      <c r="Z138" s="99">
        <v>0</v>
      </c>
      <c r="AA138" s="100">
        <f>$Z$138*$K$138</f>
        <v>0</v>
      </c>
      <c r="AR138" s="5" t="s">
        <v>89</v>
      </c>
      <c r="AT138" s="5" t="s">
        <v>84</v>
      </c>
      <c r="AU138" s="5" t="s">
        <v>41</v>
      </c>
      <c r="AY138" s="5" t="s">
        <v>87</v>
      </c>
      <c r="BE138" s="34">
        <f>IF($U$138="základná",$N$138,0)</f>
        <v>0</v>
      </c>
      <c r="BF138" s="34">
        <f>IF($U$138="znížená",$N$138,0)</f>
        <v>0</v>
      </c>
      <c r="BG138" s="34">
        <f>IF($U$138="zákl. prenesená",$N$138,0)</f>
        <v>0</v>
      </c>
      <c r="BH138" s="34">
        <f>IF($U$138="zníž. prenesená",$N$138,0)</f>
        <v>0</v>
      </c>
      <c r="BI138" s="34">
        <f>IF($U$138="nulová",$N$138,0)</f>
        <v>0</v>
      </c>
      <c r="BJ138" s="5" t="s">
        <v>41</v>
      </c>
      <c r="BK138" s="77">
        <f>ROUND($L$138*$K$138,3)</f>
        <v>0</v>
      </c>
      <c r="BL138" s="5" t="s">
        <v>89</v>
      </c>
      <c r="BM138" s="5" t="s">
        <v>673</v>
      </c>
    </row>
    <row r="139" spans="2:65" s="5" customFormat="1" ht="24" customHeight="1">
      <c r="B139" s="36"/>
      <c r="C139" s="96" t="s">
        <v>99</v>
      </c>
      <c r="D139" s="96" t="s">
        <v>84</v>
      </c>
      <c r="E139" s="97" t="s">
        <v>157</v>
      </c>
      <c r="F139" s="122" t="s">
        <v>158</v>
      </c>
      <c r="G139" s="112"/>
      <c r="H139" s="112"/>
      <c r="I139" s="112"/>
      <c r="J139" s="98" t="s">
        <v>159</v>
      </c>
      <c r="K139" s="82">
        <v>105</v>
      </c>
      <c r="L139" s="111">
        <v>0</v>
      </c>
      <c r="M139" s="112"/>
      <c r="N139" s="121">
        <f>ROUND($L$139*$K$139,3)</f>
        <v>0</v>
      </c>
      <c r="O139" s="112"/>
      <c r="P139" s="112"/>
      <c r="Q139" s="112"/>
      <c r="R139" s="37"/>
      <c r="T139" s="83"/>
      <c r="U139" s="18" t="s">
        <v>24</v>
      </c>
      <c r="W139" s="99">
        <f>$V$139*$K$139</f>
        <v>0</v>
      </c>
      <c r="X139" s="99">
        <v>0</v>
      </c>
      <c r="Y139" s="99">
        <f>$X$139*$K$139</f>
        <v>0</v>
      </c>
      <c r="Z139" s="99">
        <v>0</v>
      </c>
      <c r="AA139" s="100">
        <f>$Z$139*$K$139</f>
        <v>0</v>
      </c>
      <c r="AR139" s="5" t="s">
        <v>89</v>
      </c>
      <c r="AT139" s="5" t="s">
        <v>84</v>
      </c>
      <c r="AU139" s="5" t="s">
        <v>41</v>
      </c>
      <c r="AY139" s="5" t="s">
        <v>87</v>
      </c>
      <c r="BE139" s="34">
        <f>IF($U$139="základná",$N$139,0)</f>
        <v>0</v>
      </c>
      <c r="BF139" s="34">
        <f>IF($U$139="znížená",$N$139,0)</f>
        <v>0</v>
      </c>
      <c r="BG139" s="34">
        <f>IF($U$139="zákl. prenesená",$N$139,0)</f>
        <v>0</v>
      </c>
      <c r="BH139" s="34">
        <f>IF($U$139="zníž. prenesená",$N$139,0)</f>
        <v>0</v>
      </c>
      <c r="BI139" s="34">
        <f>IF($U$139="nulová",$N$139,0)</f>
        <v>0</v>
      </c>
      <c r="BJ139" s="5" t="s">
        <v>41</v>
      </c>
      <c r="BK139" s="77">
        <f>ROUND($L$139*$K$139,3)</f>
        <v>0</v>
      </c>
      <c r="BL139" s="5" t="s">
        <v>89</v>
      </c>
      <c r="BM139" s="5" t="s">
        <v>674</v>
      </c>
    </row>
    <row r="140" spans="2:65" s="5" customFormat="1" ht="13.5" customHeight="1">
      <c r="B140" s="36"/>
      <c r="C140" s="96" t="s">
        <v>101</v>
      </c>
      <c r="D140" s="96" t="s">
        <v>84</v>
      </c>
      <c r="E140" s="97" t="s">
        <v>161</v>
      </c>
      <c r="F140" s="122" t="s">
        <v>162</v>
      </c>
      <c r="G140" s="112"/>
      <c r="H140" s="112"/>
      <c r="I140" s="112"/>
      <c r="J140" s="98" t="s">
        <v>110</v>
      </c>
      <c r="K140" s="82">
        <v>80</v>
      </c>
      <c r="L140" s="111">
        <v>0</v>
      </c>
      <c r="M140" s="112"/>
      <c r="N140" s="121">
        <f>ROUND($L$140*$K$140,3)</f>
        <v>0</v>
      </c>
      <c r="O140" s="112"/>
      <c r="P140" s="112"/>
      <c r="Q140" s="112"/>
      <c r="R140" s="37"/>
      <c r="T140" s="83"/>
      <c r="U140" s="18" t="s">
        <v>24</v>
      </c>
      <c r="W140" s="99">
        <f>$V$140*$K$140</f>
        <v>0</v>
      </c>
      <c r="X140" s="99">
        <v>0.01071</v>
      </c>
      <c r="Y140" s="99">
        <f>$X$140*$K$140</f>
        <v>0.8568</v>
      </c>
      <c r="Z140" s="99">
        <v>0</v>
      </c>
      <c r="AA140" s="100">
        <f>$Z$140*$K$140</f>
        <v>0</v>
      </c>
      <c r="AR140" s="5" t="s">
        <v>89</v>
      </c>
      <c r="AT140" s="5" t="s">
        <v>84</v>
      </c>
      <c r="AU140" s="5" t="s">
        <v>41</v>
      </c>
      <c r="AY140" s="5" t="s">
        <v>87</v>
      </c>
      <c r="BE140" s="34">
        <f>IF($U$140="základná",$N$140,0)</f>
        <v>0</v>
      </c>
      <c r="BF140" s="34">
        <f>IF($U$140="znížená",$N$140,0)</f>
        <v>0</v>
      </c>
      <c r="BG140" s="34">
        <f>IF($U$140="zákl. prenesená",$N$140,0)</f>
        <v>0</v>
      </c>
      <c r="BH140" s="34">
        <f>IF($U$140="zníž. prenesená",$N$140,0)</f>
        <v>0</v>
      </c>
      <c r="BI140" s="34">
        <f>IF($U$140="nulová",$N$140,0)</f>
        <v>0</v>
      </c>
      <c r="BJ140" s="5" t="s">
        <v>41</v>
      </c>
      <c r="BK140" s="77">
        <f>ROUND($L$140*$K$140,3)</f>
        <v>0</v>
      </c>
      <c r="BL140" s="5" t="s">
        <v>89</v>
      </c>
      <c r="BM140" s="5" t="s">
        <v>675</v>
      </c>
    </row>
    <row r="141" spans="2:65" s="5" customFormat="1" ht="24" customHeight="1">
      <c r="B141" s="36"/>
      <c r="C141" s="96" t="s">
        <v>102</v>
      </c>
      <c r="D141" s="96" t="s">
        <v>84</v>
      </c>
      <c r="E141" s="97" t="s">
        <v>164</v>
      </c>
      <c r="F141" s="122" t="s">
        <v>165</v>
      </c>
      <c r="G141" s="112"/>
      <c r="H141" s="112"/>
      <c r="I141" s="112"/>
      <c r="J141" s="98" t="s">
        <v>110</v>
      </c>
      <c r="K141" s="82">
        <v>25</v>
      </c>
      <c r="L141" s="111">
        <v>0</v>
      </c>
      <c r="M141" s="112"/>
      <c r="N141" s="121">
        <f>ROUND($L$141*$K$141,3)</f>
        <v>0</v>
      </c>
      <c r="O141" s="112"/>
      <c r="P141" s="112"/>
      <c r="Q141" s="112"/>
      <c r="R141" s="37"/>
      <c r="T141" s="83"/>
      <c r="U141" s="18" t="s">
        <v>24</v>
      </c>
      <c r="W141" s="99">
        <f>$V$141*$K$141</f>
        <v>0</v>
      </c>
      <c r="X141" s="99">
        <v>0.01271</v>
      </c>
      <c r="Y141" s="99">
        <f>$X$141*$K$141</f>
        <v>0.31775000000000003</v>
      </c>
      <c r="Z141" s="99">
        <v>0</v>
      </c>
      <c r="AA141" s="100">
        <f>$Z$141*$K$141</f>
        <v>0</v>
      </c>
      <c r="AR141" s="5" t="s">
        <v>89</v>
      </c>
      <c r="AT141" s="5" t="s">
        <v>84</v>
      </c>
      <c r="AU141" s="5" t="s">
        <v>41</v>
      </c>
      <c r="AY141" s="5" t="s">
        <v>87</v>
      </c>
      <c r="BE141" s="34">
        <f>IF($U$141="základná",$N$141,0)</f>
        <v>0</v>
      </c>
      <c r="BF141" s="34">
        <f>IF($U$141="znížená",$N$141,0)</f>
        <v>0</v>
      </c>
      <c r="BG141" s="34">
        <f>IF($U$141="zákl. prenesená",$N$141,0)</f>
        <v>0</v>
      </c>
      <c r="BH141" s="34">
        <f>IF($U$141="zníž. prenesená",$N$141,0)</f>
        <v>0</v>
      </c>
      <c r="BI141" s="34">
        <f>IF($U$141="nulová",$N$141,0)</f>
        <v>0</v>
      </c>
      <c r="BJ141" s="5" t="s">
        <v>41</v>
      </c>
      <c r="BK141" s="77">
        <f>ROUND($L$141*$K$141,3)</f>
        <v>0</v>
      </c>
      <c r="BL141" s="5" t="s">
        <v>89</v>
      </c>
      <c r="BM141" s="5" t="s">
        <v>676</v>
      </c>
    </row>
    <row r="142" spans="2:65" s="5" customFormat="1" ht="24" customHeight="1">
      <c r="B142" s="36"/>
      <c r="C142" s="96" t="s">
        <v>104</v>
      </c>
      <c r="D142" s="96" t="s">
        <v>84</v>
      </c>
      <c r="E142" s="97" t="s">
        <v>167</v>
      </c>
      <c r="F142" s="122" t="s">
        <v>168</v>
      </c>
      <c r="G142" s="112"/>
      <c r="H142" s="112"/>
      <c r="I142" s="112"/>
      <c r="J142" s="98" t="s">
        <v>110</v>
      </c>
      <c r="K142" s="82">
        <v>55</v>
      </c>
      <c r="L142" s="111">
        <v>0</v>
      </c>
      <c r="M142" s="112"/>
      <c r="N142" s="121">
        <f>ROUND($L$142*$K$142,3)</f>
        <v>0</v>
      </c>
      <c r="O142" s="112"/>
      <c r="P142" s="112"/>
      <c r="Q142" s="112"/>
      <c r="R142" s="37"/>
      <c r="T142" s="83"/>
      <c r="U142" s="18" t="s">
        <v>24</v>
      </c>
      <c r="W142" s="99">
        <f>$V$142*$K$142</f>
        <v>0</v>
      </c>
      <c r="X142" s="99">
        <v>0.05954</v>
      </c>
      <c r="Y142" s="99">
        <f>$X$142*$K$142</f>
        <v>3.2747</v>
      </c>
      <c r="Z142" s="99">
        <v>0</v>
      </c>
      <c r="AA142" s="100">
        <f>$Z$142*$K$142</f>
        <v>0</v>
      </c>
      <c r="AR142" s="5" t="s">
        <v>89</v>
      </c>
      <c r="AT142" s="5" t="s">
        <v>84</v>
      </c>
      <c r="AU142" s="5" t="s">
        <v>41</v>
      </c>
      <c r="AY142" s="5" t="s">
        <v>87</v>
      </c>
      <c r="BE142" s="34">
        <f>IF($U$142="základná",$N$142,0)</f>
        <v>0</v>
      </c>
      <c r="BF142" s="34">
        <f>IF($U$142="znížená",$N$142,0)</f>
        <v>0</v>
      </c>
      <c r="BG142" s="34">
        <f>IF($U$142="zákl. prenesená",$N$142,0)</f>
        <v>0</v>
      </c>
      <c r="BH142" s="34">
        <f>IF($U$142="zníž. prenesená",$N$142,0)</f>
        <v>0</v>
      </c>
      <c r="BI142" s="34">
        <f>IF($U$142="nulová",$N$142,0)</f>
        <v>0</v>
      </c>
      <c r="BJ142" s="5" t="s">
        <v>41</v>
      </c>
      <c r="BK142" s="77">
        <f>ROUND($L$142*$K$142,3)</f>
        <v>0</v>
      </c>
      <c r="BL142" s="5" t="s">
        <v>89</v>
      </c>
      <c r="BM142" s="5" t="s">
        <v>677</v>
      </c>
    </row>
    <row r="143" spans="2:65" s="5" customFormat="1" ht="24" customHeight="1">
      <c r="B143" s="36"/>
      <c r="C143" s="96" t="s">
        <v>105</v>
      </c>
      <c r="D143" s="96" t="s">
        <v>84</v>
      </c>
      <c r="E143" s="97" t="s">
        <v>170</v>
      </c>
      <c r="F143" s="122" t="s">
        <v>171</v>
      </c>
      <c r="G143" s="112"/>
      <c r="H143" s="112"/>
      <c r="I143" s="112"/>
      <c r="J143" s="98" t="s">
        <v>110</v>
      </c>
      <c r="K143" s="82">
        <v>200</v>
      </c>
      <c r="L143" s="111">
        <v>0</v>
      </c>
      <c r="M143" s="112"/>
      <c r="N143" s="121">
        <f>ROUND($L$143*$K$143,3)</f>
        <v>0</v>
      </c>
      <c r="O143" s="112"/>
      <c r="P143" s="112"/>
      <c r="Q143" s="112"/>
      <c r="R143" s="37"/>
      <c r="T143" s="83"/>
      <c r="U143" s="18" t="s">
        <v>24</v>
      </c>
      <c r="W143" s="99">
        <f>$V$143*$K$143</f>
        <v>0</v>
      </c>
      <c r="X143" s="99">
        <v>0.0039</v>
      </c>
      <c r="Y143" s="99">
        <f>$X$143*$K$143</f>
        <v>0.7799999999999999</v>
      </c>
      <c r="Z143" s="99">
        <v>0</v>
      </c>
      <c r="AA143" s="100">
        <f>$Z$143*$K$143</f>
        <v>0</v>
      </c>
      <c r="AR143" s="5" t="s">
        <v>89</v>
      </c>
      <c r="AT143" s="5" t="s">
        <v>84</v>
      </c>
      <c r="AU143" s="5" t="s">
        <v>41</v>
      </c>
      <c r="AY143" s="5" t="s">
        <v>87</v>
      </c>
      <c r="BE143" s="34">
        <f>IF($U$143="základná",$N$143,0)</f>
        <v>0</v>
      </c>
      <c r="BF143" s="34">
        <f>IF($U$143="znížená",$N$143,0)</f>
        <v>0</v>
      </c>
      <c r="BG143" s="34">
        <f>IF($U$143="zákl. prenesená",$N$143,0)</f>
        <v>0</v>
      </c>
      <c r="BH143" s="34">
        <f>IF($U$143="zníž. prenesená",$N$143,0)</f>
        <v>0</v>
      </c>
      <c r="BI143" s="34">
        <f>IF($U$143="nulová",$N$143,0)</f>
        <v>0</v>
      </c>
      <c r="BJ143" s="5" t="s">
        <v>41</v>
      </c>
      <c r="BK143" s="77">
        <f>ROUND($L$143*$K$143,3)</f>
        <v>0</v>
      </c>
      <c r="BL143" s="5" t="s">
        <v>89</v>
      </c>
      <c r="BM143" s="5" t="s">
        <v>678</v>
      </c>
    </row>
    <row r="144" spans="2:65" s="5" customFormat="1" ht="24" customHeight="1">
      <c r="B144" s="36"/>
      <c r="C144" s="96" t="s">
        <v>114</v>
      </c>
      <c r="D144" s="96" t="s">
        <v>84</v>
      </c>
      <c r="E144" s="97" t="s">
        <v>173</v>
      </c>
      <c r="F144" s="122" t="s">
        <v>174</v>
      </c>
      <c r="G144" s="112"/>
      <c r="H144" s="112"/>
      <c r="I144" s="112"/>
      <c r="J144" s="98" t="s">
        <v>88</v>
      </c>
      <c r="K144" s="82">
        <v>312.734</v>
      </c>
      <c r="L144" s="111">
        <v>0</v>
      </c>
      <c r="M144" s="112"/>
      <c r="N144" s="121">
        <f>ROUND($L$144*$K$144,3)</f>
        <v>0</v>
      </c>
      <c r="O144" s="112"/>
      <c r="P144" s="112"/>
      <c r="Q144" s="112"/>
      <c r="R144" s="37"/>
      <c r="T144" s="83"/>
      <c r="U144" s="18" t="s">
        <v>24</v>
      </c>
      <c r="W144" s="99">
        <f>$V$144*$K$144</f>
        <v>0</v>
      </c>
      <c r="X144" s="99">
        <v>0</v>
      </c>
      <c r="Y144" s="99">
        <f>$X$144*$K$144</f>
        <v>0</v>
      </c>
      <c r="Z144" s="99">
        <v>0</v>
      </c>
      <c r="AA144" s="100">
        <f>$Z$144*$K$144</f>
        <v>0</v>
      </c>
      <c r="AR144" s="5" t="s">
        <v>89</v>
      </c>
      <c r="AT144" s="5" t="s">
        <v>84</v>
      </c>
      <c r="AU144" s="5" t="s">
        <v>41</v>
      </c>
      <c r="AY144" s="5" t="s">
        <v>87</v>
      </c>
      <c r="BE144" s="34">
        <f>IF($U$144="základná",$N$144,0)</f>
        <v>0</v>
      </c>
      <c r="BF144" s="34">
        <f>IF($U$144="znížená",$N$144,0)</f>
        <v>0</v>
      </c>
      <c r="BG144" s="34">
        <f>IF($U$144="zákl. prenesená",$N$144,0)</f>
        <v>0</v>
      </c>
      <c r="BH144" s="34">
        <f>IF($U$144="zníž. prenesená",$N$144,0)</f>
        <v>0</v>
      </c>
      <c r="BI144" s="34">
        <f>IF($U$144="nulová",$N$144,0)</f>
        <v>0</v>
      </c>
      <c r="BJ144" s="5" t="s">
        <v>41</v>
      </c>
      <c r="BK144" s="77">
        <f>ROUND($L$144*$K$144,3)</f>
        <v>0</v>
      </c>
      <c r="BL144" s="5" t="s">
        <v>89</v>
      </c>
      <c r="BM144" s="5" t="s">
        <v>679</v>
      </c>
    </row>
    <row r="145" spans="2:65" s="5" customFormat="1" ht="24" customHeight="1">
      <c r="B145" s="36"/>
      <c r="C145" s="96" t="s">
        <v>115</v>
      </c>
      <c r="D145" s="96" t="s">
        <v>84</v>
      </c>
      <c r="E145" s="97" t="s">
        <v>176</v>
      </c>
      <c r="F145" s="122" t="s">
        <v>177</v>
      </c>
      <c r="G145" s="112"/>
      <c r="H145" s="112"/>
      <c r="I145" s="112"/>
      <c r="J145" s="98" t="s">
        <v>88</v>
      </c>
      <c r="K145" s="82">
        <v>29.5</v>
      </c>
      <c r="L145" s="111">
        <v>0</v>
      </c>
      <c r="M145" s="112"/>
      <c r="N145" s="121">
        <f>ROUND($L$145*$K$145,3)</f>
        <v>0</v>
      </c>
      <c r="O145" s="112"/>
      <c r="P145" s="112"/>
      <c r="Q145" s="112"/>
      <c r="R145" s="37"/>
      <c r="T145" s="83"/>
      <c r="U145" s="18" t="s">
        <v>24</v>
      </c>
      <c r="W145" s="99">
        <f>$V$145*$K$145</f>
        <v>0</v>
      </c>
      <c r="X145" s="99">
        <v>0</v>
      </c>
      <c r="Y145" s="99">
        <f>$X$145*$K$145</f>
        <v>0</v>
      </c>
      <c r="Z145" s="99">
        <v>0</v>
      </c>
      <c r="AA145" s="100">
        <f>$Z$145*$K$145</f>
        <v>0</v>
      </c>
      <c r="AR145" s="5" t="s">
        <v>89</v>
      </c>
      <c r="AT145" s="5" t="s">
        <v>84</v>
      </c>
      <c r="AU145" s="5" t="s">
        <v>41</v>
      </c>
      <c r="AY145" s="5" t="s">
        <v>87</v>
      </c>
      <c r="BE145" s="34">
        <f>IF($U$145="základná",$N$145,0)</f>
        <v>0</v>
      </c>
      <c r="BF145" s="34">
        <f>IF($U$145="znížená",$N$145,0)</f>
        <v>0</v>
      </c>
      <c r="BG145" s="34">
        <f>IF($U$145="zákl. prenesená",$N$145,0)</f>
        <v>0</v>
      </c>
      <c r="BH145" s="34">
        <f>IF($U$145="zníž. prenesená",$N$145,0)</f>
        <v>0</v>
      </c>
      <c r="BI145" s="34">
        <f>IF($U$145="nulová",$N$145,0)</f>
        <v>0</v>
      </c>
      <c r="BJ145" s="5" t="s">
        <v>41</v>
      </c>
      <c r="BK145" s="77">
        <f>ROUND($L$145*$K$145,3)</f>
        <v>0</v>
      </c>
      <c r="BL145" s="5" t="s">
        <v>89</v>
      </c>
      <c r="BM145" s="5" t="s">
        <v>680</v>
      </c>
    </row>
    <row r="146" spans="2:65" s="5" customFormat="1" ht="24" customHeight="1">
      <c r="B146" s="36"/>
      <c r="C146" s="96" t="s">
        <v>116</v>
      </c>
      <c r="D146" s="96" t="s">
        <v>84</v>
      </c>
      <c r="E146" s="97" t="s">
        <v>179</v>
      </c>
      <c r="F146" s="122" t="s">
        <v>180</v>
      </c>
      <c r="G146" s="112"/>
      <c r="H146" s="112"/>
      <c r="I146" s="112"/>
      <c r="J146" s="98" t="s">
        <v>88</v>
      </c>
      <c r="K146" s="82">
        <v>223.2</v>
      </c>
      <c r="L146" s="111">
        <v>0</v>
      </c>
      <c r="M146" s="112"/>
      <c r="N146" s="121">
        <f>ROUND($L$146*$K$146,3)</f>
        <v>0</v>
      </c>
      <c r="O146" s="112"/>
      <c r="P146" s="112"/>
      <c r="Q146" s="112"/>
      <c r="R146" s="37"/>
      <c r="T146" s="83"/>
      <c r="U146" s="18" t="s">
        <v>24</v>
      </c>
      <c r="W146" s="99">
        <f>$V$146*$K$146</f>
        <v>0</v>
      </c>
      <c r="X146" s="99">
        <v>0</v>
      </c>
      <c r="Y146" s="99">
        <f>$X$146*$K$146</f>
        <v>0</v>
      </c>
      <c r="Z146" s="99">
        <v>0</v>
      </c>
      <c r="AA146" s="100">
        <f>$Z$146*$K$146</f>
        <v>0</v>
      </c>
      <c r="AR146" s="5" t="s">
        <v>89</v>
      </c>
      <c r="AT146" s="5" t="s">
        <v>84</v>
      </c>
      <c r="AU146" s="5" t="s">
        <v>41</v>
      </c>
      <c r="AY146" s="5" t="s">
        <v>87</v>
      </c>
      <c r="BE146" s="34">
        <f>IF($U$146="základná",$N$146,0)</f>
        <v>0</v>
      </c>
      <c r="BF146" s="34">
        <f>IF($U$146="znížená",$N$146,0)</f>
        <v>0</v>
      </c>
      <c r="BG146" s="34">
        <f>IF($U$146="zákl. prenesená",$N$146,0)</f>
        <v>0</v>
      </c>
      <c r="BH146" s="34">
        <f>IF($U$146="zníž. prenesená",$N$146,0)</f>
        <v>0</v>
      </c>
      <c r="BI146" s="34">
        <f>IF($U$146="nulová",$N$146,0)</f>
        <v>0</v>
      </c>
      <c r="BJ146" s="5" t="s">
        <v>41</v>
      </c>
      <c r="BK146" s="77">
        <f>ROUND($L$146*$K$146,3)</f>
        <v>0</v>
      </c>
      <c r="BL146" s="5" t="s">
        <v>89</v>
      </c>
      <c r="BM146" s="5" t="s">
        <v>681</v>
      </c>
    </row>
    <row r="147" spans="2:65" s="5" customFormat="1" ht="13.5" customHeight="1">
      <c r="B147" s="36"/>
      <c r="C147" s="96" t="s">
        <v>117</v>
      </c>
      <c r="D147" s="96" t="s">
        <v>84</v>
      </c>
      <c r="E147" s="97" t="s">
        <v>182</v>
      </c>
      <c r="F147" s="122" t="s">
        <v>183</v>
      </c>
      <c r="G147" s="112"/>
      <c r="H147" s="112"/>
      <c r="I147" s="112"/>
      <c r="J147" s="98" t="s">
        <v>88</v>
      </c>
      <c r="K147" s="82">
        <v>881.775</v>
      </c>
      <c r="L147" s="111">
        <v>0</v>
      </c>
      <c r="M147" s="112"/>
      <c r="N147" s="121">
        <f>ROUND($L$147*$K$147,3)</f>
        <v>0</v>
      </c>
      <c r="O147" s="112"/>
      <c r="P147" s="112"/>
      <c r="Q147" s="112"/>
      <c r="R147" s="37"/>
      <c r="T147" s="83"/>
      <c r="U147" s="18" t="s">
        <v>24</v>
      </c>
      <c r="W147" s="99">
        <f>$V$147*$K$147</f>
        <v>0</v>
      </c>
      <c r="X147" s="99">
        <v>0</v>
      </c>
      <c r="Y147" s="99">
        <f>$X$147*$K$147</f>
        <v>0</v>
      </c>
      <c r="Z147" s="99">
        <v>0</v>
      </c>
      <c r="AA147" s="100">
        <f>$Z$147*$K$147</f>
        <v>0</v>
      </c>
      <c r="AR147" s="5" t="s">
        <v>89</v>
      </c>
      <c r="AT147" s="5" t="s">
        <v>84</v>
      </c>
      <c r="AU147" s="5" t="s">
        <v>41</v>
      </c>
      <c r="AY147" s="5" t="s">
        <v>87</v>
      </c>
      <c r="BE147" s="34">
        <f>IF($U$147="základná",$N$147,0)</f>
        <v>0</v>
      </c>
      <c r="BF147" s="34">
        <f>IF($U$147="znížená",$N$147,0)</f>
        <v>0</v>
      </c>
      <c r="BG147" s="34">
        <f>IF($U$147="zákl. prenesená",$N$147,0)</f>
        <v>0</v>
      </c>
      <c r="BH147" s="34">
        <f>IF($U$147="zníž. prenesená",$N$147,0)</f>
        <v>0</v>
      </c>
      <c r="BI147" s="34">
        <f>IF($U$147="nulová",$N$147,0)</f>
        <v>0</v>
      </c>
      <c r="BJ147" s="5" t="s">
        <v>41</v>
      </c>
      <c r="BK147" s="77">
        <f>ROUND($L$147*$K$147,3)</f>
        <v>0</v>
      </c>
      <c r="BL147" s="5" t="s">
        <v>89</v>
      </c>
      <c r="BM147" s="5" t="s">
        <v>682</v>
      </c>
    </row>
    <row r="148" spans="2:65" s="5" customFormat="1" ht="24" customHeight="1">
      <c r="B148" s="36"/>
      <c r="C148" s="96" t="s">
        <v>4</v>
      </c>
      <c r="D148" s="96" t="s">
        <v>84</v>
      </c>
      <c r="E148" s="97" t="s">
        <v>185</v>
      </c>
      <c r="F148" s="122" t="s">
        <v>186</v>
      </c>
      <c r="G148" s="112"/>
      <c r="H148" s="112"/>
      <c r="I148" s="112"/>
      <c r="J148" s="98" t="s">
        <v>88</v>
      </c>
      <c r="K148" s="82">
        <v>143.516</v>
      </c>
      <c r="L148" s="111">
        <v>0</v>
      </c>
      <c r="M148" s="112"/>
      <c r="N148" s="121">
        <f>ROUND($L$148*$K$148,3)</f>
        <v>0</v>
      </c>
      <c r="O148" s="112"/>
      <c r="P148" s="112"/>
      <c r="Q148" s="112"/>
      <c r="R148" s="37"/>
      <c r="T148" s="83"/>
      <c r="U148" s="18" t="s">
        <v>24</v>
      </c>
      <c r="W148" s="99">
        <f>$V$148*$K$148</f>
        <v>0</v>
      </c>
      <c r="X148" s="99">
        <v>0</v>
      </c>
      <c r="Y148" s="99">
        <f>$X$148*$K$148</f>
        <v>0</v>
      </c>
      <c r="Z148" s="99">
        <v>0</v>
      </c>
      <c r="AA148" s="100">
        <f>$Z$148*$K$148</f>
        <v>0</v>
      </c>
      <c r="AR148" s="5" t="s">
        <v>89</v>
      </c>
      <c r="AT148" s="5" t="s">
        <v>84</v>
      </c>
      <c r="AU148" s="5" t="s">
        <v>41</v>
      </c>
      <c r="AY148" s="5" t="s">
        <v>87</v>
      </c>
      <c r="BE148" s="34">
        <f>IF($U$148="základná",$N$148,0)</f>
        <v>0</v>
      </c>
      <c r="BF148" s="34">
        <f>IF($U$148="znížená",$N$148,0)</f>
        <v>0</v>
      </c>
      <c r="BG148" s="34">
        <f>IF($U$148="zákl. prenesená",$N$148,0)</f>
        <v>0</v>
      </c>
      <c r="BH148" s="34">
        <f>IF($U$148="zníž. prenesená",$N$148,0)</f>
        <v>0</v>
      </c>
      <c r="BI148" s="34">
        <f>IF($U$148="nulová",$N$148,0)</f>
        <v>0</v>
      </c>
      <c r="BJ148" s="5" t="s">
        <v>41</v>
      </c>
      <c r="BK148" s="77">
        <f>ROUND($L$148*$K$148,3)</f>
        <v>0</v>
      </c>
      <c r="BL148" s="5" t="s">
        <v>89</v>
      </c>
      <c r="BM148" s="5" t="s">
        <v>683</v>
      </c>
    </row>
    <row r="149" spans="2:65" s="5" customFormat="1" ht="13.5" customHeight="1">
      <c r="B149" s="36"/>
      <c r="C149" s="96" t="s">
        <v>118</v>
      </c>
      <c r="D149" s="96" t="s">
        <v>84</v>
      </c>
      <c r="E149" s="97" t="s">
        <v>188</v>
      </c>
      <c r="F149" s="122" t="s">
        <v>189</v>
      </c>
      <c r="G149" s="112"/>
      <c r="H149" s="112"/>
      <c r="I149" s="112"/>
      <c r="J149" s="98" t="s">
        <v>88</v>
      </c>
      <c r="K149" s="82">
        <v>0</v>
      </c>
      <c r="L149" s="111">
        <v>0</v>
      </c>
      <c r="M149" s="112"/>
      <c r="N149" s="121">
        <f>ROUND($L$149*$K$149,3)</f>
        <v>0</v>
      </c>
      <c r="O149" s="112"/>
      <c r="P149" s="112"/>
      <c r="Q149" s="112"/>
      <c r="R149" s="37"/>
      <c r="T149" s="83"/>
      <c r="U149" s="18" t="s">
        <v>24</v>
      </c>
      <c r="W149" s="99">
        <f>$V$149*$K$149</f>
        <v>0</v>
      </c>
      <c r="X149" s="99">
        <v>0</v>
      </c>
      <c r="Y149" s="99">
        <f>$X$149*$K$149</f>
        <v>0</v>
      </c>
      <c r="Z149" s="99">
        <v>0</v>
      </c>
      <c r="AA149" s="100">
        <f>$Z$149*$K$149</f>
        <v>0</v>
      </c>
      <c r="AR149" s="5" t="s">
        <v>89</v>
      </c>
      <c r="AT149" s="5" t="s">
        <v>84</v>
      </c>
      <c r="AU149" s="5" t="s">
        <v>41</v>
      </c>
      <c r="AY149" s="5" t="s">
        <v>87</v>
      </c>
      <c r="BE149" s="34">
        <f>IF($U$149="základná",$N$149,0)</f>
        <v>0</v>
      </c>
      <c r="BF149" s="34">
        <f>IF($U$149="znížená",$N$149,0)</f>
        <v>0</v>
      </c>
      <c r="BG149" s="34">
        <f>IF($U$149="zákl. prenesená",$N$149,0)</f>
        <v>0</v>
      </c>
      <c r="BH149" s="34">
        <f>IF($U$149="zníž. prenesená",$N$149,0)</f>
        <v>0</v>
      </c>
      <c r="BI149" s="34">
        <f>IF($U$149="nulová",$N$149,0)</f>
        <v>0</v>
      </c>
      <c r="BJ149" s="5" t="s">
        <v>41</v>
      </c>
      <c r="BK149" s="77">
        <f>ROUND($L$149*$K$149,3)</f>
        <v>0</v>
      </c>
      <c r="BL149" s="5" t="s">
        <v>89</v>
      </c>
      <c r="BM149" s="5" t="s">
        <v>684</v>
      </c>
    </row>
    <row r="150" spans="2:65" s="5" customFormat="1" ht="24" customHeight="1">
      <c r="B150" s="36"/>
      <c r="C150" s="96" t="s">
        <v>191</v>
      </c>
      <c r="D150" s="96" t="s">
        <v>84</v>
      </c>
      <c r="E150" s="97" t="s">
        <v>192</v>
      </c>
      <c r="F150" s="122" t="s">
        <v>193</v>
      </c>
      <c r="G150" s="112"/>
      <c r="H150" s="112"/>
      <c r="I150" s="112"/>
      <c r="J150" s="98" t="s">
        <v>88</v>
      </c>
      <c r="K150" s="82">
        <v>5436.227</v>
      </c>
      <c r="L150" s="111">
        <v>0</v>
      </c>
      <c r="M150" s="112"/>
      <c r="N150" s="121">
        <f>ROUND($L$150*$K$150,3)</f>
        <v>0</v>
      </c>
      <c r="O150" s="112"/>
      <c r="P150" s="112"/>
      <c r="Q150" s="112"/>
      <c r="R150" s="37"/>
      <c r="T150" s="83"/>
      <c r="U150" s="18" t="s">
        <v>24</v>
      </c>
      <c r="W150" s="99">
        <f>$V$150*$K$150</f>
        <v>0</v>
      </c>
      <c r="X150" s="99">
        <v>0</v>
      </c>
      <c r="Y150" s="99">
        <f>$X$150*$K$150</f>
        <v>0</v>
      </c>
      <c r="Z150" s="99">
        <v>0</v>
      </c>
      <c r="AA150" s="100">
        <f>$Z$150*$K$150</f>
        <v>0</v>
      </c>
      <c r="AR150" s="5" t="s">
        <v>89</v>
      </c>
      <c r="AT150" s="5" t="s">
        <v>84</v>
      </c>
      <c r="AU150" s="5" t="s">
        <v>41</v>
      </c>
      <c r="AY150" s="5" t="s">
        <v>87</v>
      </c>
      <c r="BE150" s="34">
        <f>IF($U$150="základná",$N$150,0)</f>
        <v>0</v>
      </c>
      <c r="BF150" s="34">
        <f>IF($U$150="znížená",$N$150,0)</f>
        <v>0</v>
      </c>
      <c r="BG150" s="34">
        <f>IF($U$150="zákl. prenesená",$N$150,0)</f>
        <v>0</v>
      </c>
      <c r="BH150" s="34">
        <f>IF($U$150="zníž. prenesená",$N$150,0)</f>
        <v>0</v>
      </c>
      <c r="BI150" s="34">
        <f>IF($U$150="nulová",$N$150,0)</f>
        <v>0</v>
      </c>
      <c r="BJ150" s="5" t="s">
        <v>41</v>
      </c>
      <c r="BK150" s="77">
        <f>ROUND($L$150*$K$150,3)</f>
        <v>0</v>
      </c>
      <c r="BL150" s="5" t="s">
        <v>89</v>
      </c>
      <c r="BM150" s="5" t="s">
        <v>685</v>
      </c>
    </row>
    <row r="151" spans="2:65" s="5" customFormat="1" ht="13.5" customHeight="1">
      <c r="B151" s="36"/>
      <c r="C151" s="96" t="s">
        <v>195</v>
      </c>
      <c r="D151" s="96" t="s">
        <v>84</v>
      </c>
      <c r="E151" s="97" t="s">
        <v>196</v>
      </c>
      <c r="F151" s="122" t="s">
        <v>197</v>
      </c>
      <c r="G151" s="112"/>
      <c r="H151" s="112"/>
      <c r="I151" s="112"/>
      <c r="J151" s="98" t="s">
        <v>88</v>
      </c>
      <c r="K151" s="82">
        <v>2727.354</v>
      </c>
      <c r="L151" s="111">
        <v>0</v>
      </c>
      <c r="M151" s="112"/>
      <c r="N151" s="121">
        <f>ROUND($L$151*$K$151,3)</f>
        <v>0</v>
      </c>
      <c r="O151" s="112"/>
      <c r="P151" s="112"/>
      <c r="Q151" s="112"/>
      <c r="R151" s="37"/>
      <c r="T151" s="83"/>
      <c r="U151" s="18" t="s">
        <v>24</v>
      </c>
      <c r="W151" s="99">
        <f>$V$151*$K$151</f>
        <v>0</v>
      </c>
      <c r="X151" s="99">
        <v>0</v>
      </c>
      <c r="Y151" s="99">
        <f>$X$151*$K$151</f>
        <v>0</v>
      </c>
      <c r="Z151" s="99">
        <v>0</v>
      </c>
      <c r="AA151" s="100">
        <f>$Z$151*$K$151</f>
        <v>0</v>
      </c>
      <c r="AR151" s="5" t="s">
        <v>89</v>
      </c>
      <c r="AT151" s="5" t="s">
        <v>84</v>
      </c>
      <c r="AU151" s="5" t="s">
        <v>41</v>
      </c>
      <c r="AY151" s="5" t="s">
        <v>87</v>
      </c>
      <c r="BE151" s="34">
        <f>IF($U$151="základná",$N$151,0)</f>
        <v>0</v>
      </c>
      <c r="BF151" s="34">
        <f>IF($U$151="znížená",$N$151,0)</f>
        <v>0</v>
      </c>
      <c r="BG151" s="34">
        <f>IF($U$151="zákl. prenesená",$N$151,0)</f>
        <v>0</v>
      </c>
      <c r="BH151" s="34">
        <f>IF($U$151="zníž. prenesená",$N$151,0)</f>
        <v>0</v>
      </c>
      <c r="BI151" s="34">
        <f>IF($U$151="nulová",$N$151,0)</f>
        <v>0</v>
      </c>
      <c r="BJ151" s="5" t="s">
        <v>41</v>
      </c>
      <c r="BK151" s="77">
        <f>ROUND($L$151*$K$151,3)</f>
        <v>0</v>
      </c>
      <c r="BL151" s="5" t="s">
        <v>89</v>
      </c>
      <c r="BM151" s="5" t="s">
        <v>686</v>
      </c>
    </row>
    <row r="152" spans="2:65" s="5" customFormat="1" ht="24" customHeight="1">
      <c r="B152" s="36"/>
      <c r="C152" s="96" t="s">
        <v>199</v>
      </c>
      <c r="D152" s="96" t="s">
        <v>84</v>
      </c>
      <c r="E152" s="97" t="s">
        <v>200</v>
      </c>
      <c r="F152" s="122" t="s">
        <v>201</v>
      </c>
      <c r="G152" s="112"/>
      <c r="H152" s="112"/>
      <c r="I152" s="112"/>
      <c r="J152" s="98" t="s">
        <v>88</v>
      </c>
      <c r="K152" s="82">
        <v>5.5</v>
      </c>
      <c r="L152" s="111">
        <v>0</v>
      </c>
      <c r="M152" s="112"/>
      <c r="N152" s="121">
        <f>ROUND($L$152*$K$152,3)</f>
        <v>0</v>
      </c>
      <c r="O152" s="112"/>
      <c r="P152" s="112"/>
      <c r="Q152" s="112"/>
      <c r="R152" s="37"/>
      <c r="T152" s="83"/>
      <c r="U152" s="18" t="s">
        <v>24</v>
      </c>
      <c r="W152" s="99">
        <f>$V$152*$K$152</f>
        <v>0</v>
      </c>
      <c r="X152" s="99">
        <v>0</v>
      </c>
      <c r="Y152" s="99">
        <f>$X$152*$K$152</f>
        <v>0</v>
      </c>
      <c r="Z152" s="99">
        <v>0</v>
      </c>
      <c r="AA152" s="100">
        <f>$Z$152*$K$152</f>
        <v>0</v>
      </c>
      <c r="AR152" s="5" t="s">
        <v>89</v>
      </c>
      <c r="AT152" s="5" t="s">
        <v>84</v>
      </c>
      <c r="AU152" s="5" t="s">
        <v>41</v>
      </c>
      <c r="AY152" s="5" t="s">
        <v>87</v>
      </c>
      <c r="BE152" s="34">
        <f>IF($U$152="základná",$N$152,0)</f>
        <v>0</v>
      </c>
      <c r="BF152" s="34">
        <f>IF($U$152="znížená",$N$152,0)</f>
        <v>0</v>
      </c>
      <c r="BG152" s="34">
        <f>IF($U$152="zákl. prenesená",$N$152,0)</f>
        <v>0</v>
      </c>
      <c r="BH152" s="34">
        <f>IF($U$152="zníž. prenesená",$N$152,0)</f>
        <v>0</v>
      </c>
      <c r="BI152" s="34">
        <f>IF($U$152="nulová",$N$152,0)</f>
        <v>0</v>
      </c>
      <c r="BJ152" s="5" t="s">
        <v>41</v>
      </c>
      <c r="BK152" s="77">
        <f>ROUND($L$152*$K$152,3)</f>
        <v>0</v>
      </c>
      <c r="BL152" s="5" t="s">
        <v>89</v>
      </c>
      <c r="BM152" s="5" t="s">
        <v>687</v>
      </c>
    </row>
    <row r="153" spans="2:65" s="5" customFormat="1" ht="13.5" customHeight="1">
      <c r="B153" s="36"/>
      <c r="C153" s="96" t="s">
        <v>203</v>
      </c>
      <c r="D153" s="96" t="s">
        <v>84</v>
      </c>
      <c r="E153" s="97" t="s">
        <v>204</v>
      </c>
      <c r="F153" s="122" t="s">
        <v>205</v>
      </c>
      <c r="G153" s="112"/>
      <c r="H153" s="112"/>
      <c r="I153" s="112"/>
      <c r="J153" s="98" t="s">
        <v>88</v>
      </c>
      <c r="K153" s="82">
        <v>818.444</v>
      </c>
      <c r="L153" s="111">
        <v>0</v>
      </c>
      <c r="M153" s="112"/>
      <c r="N153" s="121">
        <f>ROUND($L$153*$K$153,3)</f>
        <v>0</v>
      </c>
      <c r="O153" s="112"/>
      <c r="P153" s="112"/>
      <c r="Q153" s="112"/>
      <c r="R153" s="37"/>
      <c r="T153" s="83"/>
      <c r="U153" s="18" t="s">
        <v>24</v>
      </c>
      <c r="W153" s="99">
        <f>$V$153*$K$153</f>
        <v>0</v>
      </c>
      <c r="X153" s="99">
        <v>0</v>
      </c>
      <c r="Y153" s="99">
        <f>$X$153*$K$153</f>
        <v>0</v>
      </c>
      <c r="Z153" s="99">
        <v>0</v>
      </c>
      <c r="AA153" s="100">
        <f>$Z$153*$K$153</f>
        <v>0</v>
      </c>
      <c r="AR153" s="5" t="s">
        <v>89</v>
      </c>
      <c r="AT153" s="5" t="s">
        <v>84</v>
      </c>
      <c r="AU153" s="5" t="s">
        <v>41</v>
      </c>
      <c r="AY153" s="5" t="s">
        <v>87</v>
      </c>
      <c r="BE153" s="34">
        <f>IF($U$153="základná",$N$153,0)</f>
        <v>0</v>
      </c>
      <c r="BF153" s="34">
        <f>IF($U$153="znížená",$N$153,0)</f>
        <v>0</v>
      </c>
      <c r="BG153" s="34">
        <f>IF($U$153="zákl. prenesená",$N$153,0)</f>
        <v>0</v>
      </c>
      <c r="BH153" s="34">
        <f>IF($U$153="zníž. prenesená",$N$153,0)</f>
        <v>0</v>
      </c>
      <c r="BI153" s="34">
        <f>IF($U$153="nulová",$N$153,0)</f>
        <v>0</v>
      </c>
      <c r="BJ153" s="5" t="s">
        <v>41</v>
      </c>
      <c r="BK153" s="77">
        <f>ROUND($L$153*$K$153,3)</f>
        <v>0</v>
      </c>
      <c r="BL153" s="5" t="s">
        <v>89</v>
      </c>
      <c r="BM153" s="5" t="s">
        <v>688</v>
      </c>
    </row>
    <row r="154" spans="2:65" s="5" customFormat="1" ht="13.5" customHeight="1">
      <c r="B154" s="36"/>
      <c r="C154" s="96" t="s">
        <v>207</v>
      </c>
      <c r="D154" s="96" t="s">
        <v>84</v>
      </c>
      <c r="E154" s="97" t="s">
        <v>208</v>
      </c>
      <c r="F154" s="122" t="s">
        <v>209</v>
      </c>
      <c r="G154" s="112"/>
      <c r="H154" s="112"/>
      <c r="I154" s="112"/>
      <c r="J154" s="98" t="s">
        <v>88</v>
      </c>
      <c r="K154" s="82">
        <v>409.222</v>
      </c>
      <c r="L154" s="111">
        <v>0</v>
      </c>
      <c r="M154" s="112"/>
      <c r="N154" s="121">
        <f>ROUND($L$154*$K$154,3)</f>
        <v>0</v>
      </c>
      <c r="O154" s="112"/>
      <c r="P154" s="112"/>
      <c r="Q154" s="112"/>
      <c r="R154" s="37"/>
      <c r="T154" s="83"/>
      <c r="U154" s="18" t="s">
        <v>24</v>
      </c>
      <c r="W154" s="99">
        <f>$V$154*$K$154</f>
        <v>0</v>
      </c>
      <c r="X154" s="99">
        <v>0</v>
      </c>
      <c r="Y154" s="99">
        <f>$X$154*$K$154</f>
        <v>0</v>
      </c>
      <c r="Z154" s="99">
        <v>0</v>
      </c>
      <c r="AA154" s="100">
        <f>$Z$154*$K$154</f>
        <v>0</v>
      </c>
      <c r="AR154" s="5" t="s">
        <v>89</v>
      </c>
      <c r="AT154" s="5" t="s">
        <v>84</v>
      </c>
      <c r="AU154" s="5" t="s">
        <v>41</v>
      </c>
      <c r="AY154" s="5" t="s">
        <v>87</v>
      </c>
      <c r="BE154" s="34">
        <f>IF($U$154="základná",$N$154,0)</f>
        <v>0</v>
      </c>
      <c r="BF154" s="34">
        <f>IF($U$154="znížená",$N$154,0)</f>
        <v>0</v>
      </c>
      <c r="BG154" s="34">
        <f>IF($U$154="zákl. prenesená",$N$154,0)</f>
        <v>0</v>
      </c>
      <c r="BH154" s="34">
        <f>IF($U$154="zníž. prenesená",$N$154,0)</f>
        <v>0</v>
      </c>
      <c r="BI154" s="34">
        <f>IF($U$154="nulová",$N$154,0)</f>
        <v>0</v>
      </c>
      <c r="BJ154" s="5" t="s">
        <v>41</v>
      </c>
      <c r="BK154" s="77">
        <f>ROUND($L$154*$K$154,3)</f>
        <v>0</v>
      </c>
      <c r="BL154" s="5" t="s">
        <v>89</v>
      </c>
      <c r="BM154" s="5" t="s">
        <v>689</v>
      </c>
    </row>
    <row r="155" spans="2:65" s="5" customFormat="1" ht="34.5" customHeight="1">
      <c r="B155" s="36"/>
      <c r="C155" s="96" t="s">
        <v>211</v>
      </c>
      <c r="D155" s="96" t="s">
        <v>84</v>
      </c>
      <c r="E155" s="97" t="s">
        <v>212</v>
      </c>
      <c r="F155" s="122" t="s">
        <v>213</v>
      </c>
      <c r="G155" s="112"/>
      <c r="H155" s="112"/>
      <c r="I155" s="112"/>
      <c r="J155" s="98" t="s">
        <v>110</v>
      </c>
      <c r="K155" s="82">
        <v>0</v>
      </c>
      <c r="L155" s="111">
        <v>0</v>
      </c>
      <c r="M155" s="112"/>
      <c r="N155" s="121">
        <f>ROUND($L$155*$K$155,3)</f>
        <v>0</v>
      </c>
      <c r="O155" s="112"/>
      <c r="P155" s="112"/>
      <c r="Q155" s="112"/>
      <c r="R155" s="37"/>
      <c r="T155" s="83"/>
      <c r="U155" s="18" t="s">
        <v>24</v>
      </c>
      <c r="W155" s="99">
        <f>$V$155*$K$155</f>
        <v>0</v>
      </c>
      <c r="X155" s="99">
        <v>0.00332</v>
      </c>
      <c r="Y155" s="99">
        <f>$X$155*$K$155</f>
        <v>0</v>
      </c>
      <c r="Z155" s="99">
        <v>0</v>
      </c>
      <c r="AA155" s="100">
        <f>$Z$155*$K$155</f>
        <v>0</v>
      </c>
      <c r="AR155" s="5" t="s">
        <v>89</v>
      </c>
      <c r="AT155" s="5" t="s">
        <v>84</v>
      </c>
      <c r="AU155" s="5" t="s">
        <v>41</v>
      </c>
      <c r="AY155" s="5" t="s">
        <v>87</v>
      </c>
      <c r="BE155" s="34">
        <f>IF($U$155="základná",$N$155,0)</f>
        <v>0</v>
      </c>
      <c r="BF155" s="34">
        <f>IF($U$155="znížená",$N$155,0)</f>
        <v>0</v>
      </c>
      <c r="BG155" s="34">
        <f>IF($U$155="zákl. prenesená",$N$155,0)</f>
        <v>0</v>
      </c>
      <c r="BH155" s="34">
        <f>IF($U$155="zníž. prenesená",$N$155,0)</f>
        <v>0</v>
      </c>
      <c r="BI155" s="34">
        <f>IF($U$155="nulová",$N$155,0)</f>
        <v>0</v>
      </c>
      <c r="BJ155" s="5" t="s">
        <v>41</v>
      </c>
      <c r="BK155" s="77">
        <f>ROUND($L$155*$K$155,3)</f>
        <v>0</v>
      </c>
      <c r="BL155" s="5" t="s">
        <v>89</v>
      </c>
      <c r="BM155" s="5" t="s">
        <v>690</v>
      </c>
    </row>
    <row r="156" spans="2:65" s="5" customFormat="1" ht="24" customHeight="1">
      <c r="B156" s="36"/>
      <c r="C156" s="96" t="s">
        <v>215</v>
      </c>
      <c r="D156" s="96" t="s">
        <v>84</v>
      </c>
      <c r="E156" s="97" t="s">
        <v>216</v>
      </c>
      <c r="F156" s="122" t="s">
        <v>217</v>
      </c>
      <c r="G156" s="112"/>
      <c r="H156" s="112"/>
      <c r="I156" s="112"/>
      <c r="J156" s="98" t="s">
        <v>110</v>
      </c>
      <c r="K156" s="82">
        <v>0</v>
      </c>
      <c r="L156" s="111">
        <v>0</v>
      </c>
      <c r="M156" s="112"/>
      <c r="N156" s="121">
        <f>ROUND($L$156*$K$156,3)</f>
        <v>0</v>
      </c>
      <c r="O156" s="112"/>
      <c r="P156" s="112"/>
      <c r="Q156" s="112"/>
      <c r="R156" s="37"/>
      <c r="T156" s="83"/>
      <c r="U156" s="18" t="s">
        <v>24</v>
      </c>
      <c r="W156" s="99">
        <f>$V$156*$K$156</f>
        <v>0</v>
      </c>
      <c r="X156" s="99">
        <v>0.01752</v>
      </c>
      <c r="Y156" s="99">
        <f>$X$156*$K$156</f>
        <v>0</v>
      </c>
      <c r="Z156" s="99">
        <v>0</v>
      </c>
      <c r="AA156" s="100">
        <f>$Z$156*$K$156</f>
        <v>0</v>
      </c>
      <c r="AR156" s="5" t="s">
        <v>89</v>
      </c>
      <c r="AT156" s="5" t="s">
        <v>84</v>
      </c>
      <c r="AU156" s="5" t="s">
        <v>41</v>
      </c>
      <c r="AY156" s="5" t="s">
        <v>87</v>
      </c>
      <c r="BE156" s="34">
        <f>IF($U$156="základná",$N$156,0)</f>
        <v>0</v>
      </c>
      <c r="BF156" s="34">
        <f>IF($U$156="znížená",$N$156,0)</f>
        <v>0</v>
      </c>
      <c r="BG156" s="34">
        <f>IF($U$156="zákl. prenesená",$N$156,0)</f>
        <v>0</v>
      </c>
      <c r="BH156" s="34">
        <f>IF($U$156="zníž. prenesená",$N$156,0)</f>
        <v>0</v>
      </c>
      <c r="BI156" s="34">
        <f>IF($U$156="nulová",$N$156,0)</f>
        <v>0</v>
      </c>
      <c r="BJ156" s="5" t="s">
        <v>41</v>
      </c>
      <c r="BK156" s="77">
        <f>ROUND($L$156*$K$156,3)</f>
        <v>0</v>
      </c>
      <c r="BL156" s="5" t="s">
        <v>89</v>
      </c>
      <c r="BM156" s="5" t="s">
        <v>691</v>
      </c>
    </row>
    <row r="157" spans="2:65" s="5" customFormat="1" ht="24" customHeight="1">
      <c r="B157" s="36"/>
      <c r="C157" s="96" t="s">
        <v>219</v>
      </c>
      <c r="D157" s="96" t="s">
        <v>84</v>
      </c>
      <c r="E157" s="97" t="s">
        <v>220</v>
      </c>
      <c r="F157" s="122" t="s">
        <v>221</v>
      </c>
      <c r="G157" s="112"/>
      <c r="H157" s="112"/>
      <c r="I157" s="112"/>
      <c r="J157" s="98" t="s">
        <v>103</v>
      </c>
      <c r="K157" s="82">
        <v>2835</v>
      </c>
      <c r="L157" s="111">
        <v>0</v>
      </c>
      <c r="M157" s="112"/>
      <c r="N157" s="121">
        <f>ROUND($L$157*$K$157,3)</f>
        <v>0</v>
      </c>
      <c r="O157" s="112"/>
      <c r="P157" s="112"/>
      <c r="Q157" s="112"/>
      <c r="R157" s="37"/>
      <c r="T157" s="83"/>
      <c r="U157" s="18" t="s">
        <v>24</v>
      </c>
      <c r="W157" s="99">
        <f>$V$157*$K$157</f>
        <v>0</v>
      </c>
      <c r="X157" s="99">
        <v>0.00097</v>
      </c>
      <c r="Y157" s="99">
        <f>$X$157*$K$157</f>
        <v>2.74995</v>
      </c>
      <c r="Z157" s="99">
        <v>0</v>
      </c>
      <c r="AA157" s="100">
        <f>$Z$157*$K$157</f>
        <v>0</v>
      </c>
      <c r="AR157" s="5" t="s">
        <v>89</v>
      </c>
      <c r="AT157" s="5" t="s">
        <v>84</v>
      </c>
      <c r="AU157" s="5" t="s">
        <v>41</v>
      </c>
      <c r="AY157" s="5" t="s">
        <v>87</v>
      </c>
      <c r="BE157" s="34">
        <f>IF($U$157="základná",$N$157,0)</f>
        <v>0</v>
      </c>
      <c r="BF157" s="34">
        <f>IF($U$157="znížená",$N$157,0)</f>
        <v>0</v>
      </c>
      <c r="BG157" s="34">
        <f>IF($U$157="zákl. prenesená",$N$157,0)</f>
        <v>0</v>
      </c>
      <c r="BH157" s="34">
        <f>IF($U$157="zníž. prenesená",$N$157,0)</f>
        <v>0</v>
      </c>
      <c r="BI157" s="34">
        <f>IF($U$157="nulová",$N$157,0)</f>
        <v>0</v>
      </c>
      <c r="BJ157" s="5" t="s">
        <v>41</v>
      </c>
      <c r="BK157" s="77">
        <f>ROUND($L$157*$K$157,3)</f>
        <v>0</v>
      </c>
      <c r="BL157" s="5" t="s">
        <v>89</v>
      </c>
      <c r="BM157" s="5" t="s">
        <v>810</v>
      </c>
    </row>
    <row r="158" spans="2:65" s="5" customFormat="1" ht="24" customHeight="1">
      <c r="B158" s="36"/>
      <c r="C158" s="96" t="s">
        <v>223</v>
      </c>
      <c r="D158" s="96" t="s">
        <v>84</v>
      </c>
      <c r="E158" s="97" t="s">
        <v>224</v>
      </c>
      <c r="F158" s="122" t="s">
        <v>225</v>
      </c>
      <c r="G158" s="112"/>
      <c r="H158" s="112"/>
      <c r="I158" s="112"/>
      <c r="J158" s="98" t="s">
        <v>103</v>
      </c>
      <c r="K158" s="82">
        <v>8422.84</v>
      </c>
      <c r="L158" s="111">
        <v>0</v>
      </c>
      <c r="M158" s="112"/>
      <c r="N158" s="121">
        <f>ROUND($L$158*$K$158,3)</f>
        <v>0</v>
      </c>
      <c r="O158" s="112"/>
      <c r="P158" s="112"/>
      <c r="Q158" s="112"/>
      <c r="R158" s="37"/>
      <c r="T158" s="83"/>
      <c r="U158" s="18" t="s">
        <v>24</v>
      </c>
      <c r="W158" s="99">
        <f>$V$158*$K$158</f>
        <v>0</v>
      </c>
      <c r="X158" s="99">
        <v>0.00262</v>
      </c>
      <c r="Y158" s="99">
        <f>$X$158*$K$158</f>
        <v>22.0678408</v>
      </c>
      <c r="Z158" s="99">
        <v>0</v>
      </c>
      <c r="AA158" s="100">
        <f>$Z$158*$K$158</f>
        <v>0</v>
      </c>
      <c r="AR158" s="5" t="s">
        <v>89</v>
      </c>
      <c r="AT158" s="5" t="s">
        <v>84</v>
      </c>
      <c r="AU158" s="5" t="s">
        <v>41</v>
      </c>
      <c r="AY158" s="5" t="s">
        <v>87</v>
      </c>
      <c r="BE158" s="34">
        <f>IF($U$158="základná",$N$158,0)</f>
        <v>0</v>
      </c>
      <c r="BF158" s="34">
        <f>IF($U$158="znížená",$N$158,0)</f>
        <v>0</v>
      </c>
      <c r="BG158" s="34">
        <f>IF($U$158="zákl. prenesená",$N$158,0)</f>
        <v>0</v>
      </c>
      <c r="BH158" s="34">
        <f>IF($U$158="zníž. prenesená",$N$158,0)</f>
        <v>0</v>
      </c>
      <c r="BI158" s="34">
        <f>IF($U$158="nulová",$N$158,0)</f>
        <v>0</v>
      </c>
      <c r="BJ158" s="5" t="s">
        <v>41</v>
      </c>
      <c r="BK158" s="77">
        <f>ROUND($L$158*$K$158,3)</f>
        <v>0</v>
      </c>
      <c r="BL158" s="5" t="s">
        <v>89</v>
      </c>
      <c r="BM158" s="5" t="s">
        <v>693</v>
      </c>
    </row>
    <row r="159" spans="2:65" s="5" customFormat="1" ht="24" customHeight="1">
      <c r="B159" s="36"/>
      <c r="C159" s="96" t="s">
        <v>227</v>
      </c>
      <c r="D159" s="96" t="s">
        <v>84</v>
      </c>
      <c r="E159" s="97" t="s">
        <v>228</v>
      </c>
      <c r="F159" s="122" t="s">
        <v>229</v>
      </c>
      <c r="G159" s="112"/>
      <c r="H159" s="112"/>
      <c r="I159" s="112"/>
      <c r="J159" s="98" t="s">
        <v>103</v>
      </c>
      <c r="K159" s="82">
        <v>2835</v>
      </c>
      <c r="L159" s="111">
        <v>0</v>
      </c>
      <c r="M159" s="112"/>
      <c r="N159" s="121">
        <f>ROUND($L$159*$K$159,3)</f>
        <v>0</v>
      </c>
      <c r="O159" s="112"/>
      <c r="P159" s="112"/>
      <c r="Q159" s="112"/>
      <c r="R159" s="37"/>
      <c r="T159" s="83"/>
      <c r="U159" s="18" t="s">
        <v>24</v>
      </c>
      <c r="W159" s="99">
        <f>$V$159*$K$159</f>
        <v>0</v>
      </c>
      <c r="X159" s="99">
        <v>0</v>
      </c>
      <c r="Y159" s="99">
        <f>$X$159*$K$159</f>
        <v>0</v>
      </c>
      <c r="Z159" s="99">
        <v>0</v>
      </c>
      <c r="AA159" s="100">
        <f>$Z$159*$K$159</f>
        <v>0</v>
      </c>
      <c r="AR159" s="5" t="s">
        <v>89</v>
      </c>
      <c r="AT159" s="5" t="s">
        <v>84</v>
      </c>
      <c r="AU159" s="5" t="s">
        <v>41</v>
      </c>
      <c r="AY159" s="5" t="s">
        <v>87</v>
      </c>
      <c r="BE159" s="34">
        <f>IF($U$159="základná",$N$159,0)</f>
        <v>0</v>
      </c>
      <c r="BF159" s="34">
        <f>IF($U$159="znížená",$N$159,0)</f>
        <v>0</v>
      </c>
      <c r="BG159" s="34">
        <f>IF($U$159="zákl. prenesená",$N$159,0)</f>
        <v>0</v>
      </c>
      <c r="BH159" s="34">
        <f>IF($U$159="zníž. prenesená",$N$159,0)</f>
        <v>0</v>
      </c>
      <c r="BI159" s="34">
        <f>IF($U$159="nulová",$N$159,0)</f>
        <v>0</v>
      </c>
      <c r="BJ159" s="5" t="s">
        <v>41</v>
      </c>
      <c r="BK159" s="77">
        <f>ROUND($L$159*$K$159,3)</f>
        <v>0</v>
      </c>
      <c r="BL159" s="5" t="s">
        <v>89</v>
      </c>
      <c r="BM159" s="5" t="s">
        <v>811</v>
      </c>
    </row>
    <row r="160" spans="2:65" s="5" customFormat="1" ht="24" customHeight="1">
      <c r="B160" s="36"/>
      <c r="C160" s="96" t="s">
        <v>231</v>
      </c>
      <c r="D160" s="96" t="s">
        <v>84</v>
      </c>
      <c r="E160" s="97" t="s">
        <v>232</v>
      </c>
      <c r="F160" s="122" t="s">
        <v>233</v>
      </c>
      <c r="G160" s="112"/>
      <c r="H160" s="112"/>
      <c r="I160" s="112"/>
      <c r="J160" s="98" t="s">
        <v>103</v>
      </c>
      <c r="K160" s="82">
        <v>8422.84</v>
      </c>
      <c r="L160" s="111">
        <v>0</v>
      </c>
      <c r="M160" s="112"/>
      <c r="N160" s="121">
        <f>ROUND($L$160*$K$160,3)</f>
        <v>0</v>
      </c>
      <c r="O160" s="112"/>
      <c r="P160" s="112"/>
      <c r="Q160" s="112"/>
      <c r="R160" s="37"/>
      <c r="T160" s="83"/>
      <c r="U160" s="18" t="s">
        <v>24</v>
      </c>
      <c r="W160" s="99">
        <f>$V$160*$K$160</f>
        <v>0</v>
      </c>
      <c r="X160" s="99">
        <v>0</v>
      </c>
      <c r="Y160" s="99">
        <f>$X$160*$K$160</f>
        <v>0</v>
      </c>
      <c r="Z160" s="99">
        <v>0</v>
      </c>
      <c r="AA160" s="100">
        <f>$Z$160*$K$160</f>
        <v>0</v>
      </c>
      <c r="AR160" s="5" t="s">
        <v>89</v>
      </c>
      <c r="AT160" s="5" t="s">
        <v>84</v>
      </c>
      <c r="AU160" s="5" t="s">
        <v>41</v>
      </c>
      <c r="AY160" s="5" t="s">
        <v>87</v>
      </c>
      <c r="BE160" s="34">
        <f>IF($U$160="základná",$N$160,0)</f>
        <v>0</v>
      </c>
      <c r="BF160" s="34">
        <f>IF($U$160="znížená",$N$160,0)</f>
        <v>0</v>
      </c>
      <c r="BG160" s="34">
        <f>IF($U$160="zákl. prenesená",$N$160,0)</f>
        <v>0</v>
      </c>
      <c r="BH160" s="34">
        <f>IF($U$160="zníž. prenesená",$N$160,0)</f>
        <v>0</v>
      </c>
      <c r="BI160" s="34">
        <f>IF($U$160="nulová",$N$160,0)</f>
        <v>0</v>
      </c>
      <c r="BJ160" s="5" t="s">
        <v>41</v>
      </c>
      <c r="BK160" s="77">
        <f>ROUND($L$160*$K$160,3)</f>
        <v>0</v>
      </c>
      <c r="BL160" s="5" t="s">
        <v>89</v>
      </c>
      <c r="BM160" s="5" t="s">
        <v>695</v>
      </c>
    </row>
    <row r="161" spans="2:65" s="5" customFormat="1" ht="24" customHeight="1">
      <c r="B161" s="36"/>
      <c r="C161" s="96" t="s">
        <v>235</v>
      </c>
      <c r="D161" s="96" t="s">
        <v>84</v>
      </c>
      <c r="E161" s="97" t="s">
        <v>236</v>
      </c>
      <c r="F161" s="122" t="s">
        <v>237</v>
      </c>
      <c r="G161" s="112"/>
      <c r="H161" s="112"/>
      <c r="I161" s="112"/>
      <c r="J161" s="98" t="s">
        <v>238</v>
      </c>
      <c r="K161" s="82">
        <v>312.734</v>
      </c>
      <c r="L161" s="111">
        <v>0</v>
      </c>
      <c r="M161" s="112"/>
      <c r="N161" s="121">
        <f>ROUND($L$161*$K$161,3)</f>
        <v>0</v>
      </c>
      <c r="O161" s="112"/>
      <c r="P161" s="112"/>
      <c r="Q161" s="112"/>
      <c r="R161" s="37"/>
      <c r="T161" s="83"/>
      <c r="U161" s="18" t="s">
        <v>24</v>
      </c>
      <c r="W161" s="99">
        <f>$V$161*$K$161</f>
        <v>0</v>
      </c>
      <c r="X161" s="99">
        <v>0</v>
      </c>
      <c r="Y161" s="99">
        <f>$X$161*$K$161</f>
        <v>0</v>
      </c>
      <c r="Z161" s="99">
        <v>0</v>
      </c>
      <c r="AA161" s="100">
        <f>$Z$161*$K$161</f>
        <v>0</v>
      </c>
      <c r="AR161" s="5" t="s">
        <v>89</v>
      </c>
      <c r="AT161" s="5" t="s">
        <v>84</v>
      </c>
      <c r="AU161" s="5" t="s">
        <v>41</v>
      </c>
      <c r="AY161" s="5" t="s">
        <v>87</v>
      </c>
      <c r="BE161" s="34">
        <f>IF($U$161="základná",$N$161,0)</f>
        <v>0</v>
      </c>
      <c r="BF161" s="34">
        <f>IF($U$161="znížená",$N$161,0)</f>
        <v>0</v>
      </c>
      <c r="BG161" s="34">
        <f>IF($U$161="zákl. prenesená",$N$161,0)</f>
        <v>0</v>
      </c>
      <c r="BH161" s="34">
        <f>IF($U$161="zníž. prenesená",$N$161,0)</f>
        <v>0</v>
      </c>
      <c r="BI161" s="34">
        <f>IF($U$161="nulová",$N$161,0)</f>
        <v>0</v>
      </c>
      <c r="BJ161" s="5" t="s">
        <v>41</v>
      </c>
      <c r="BK161" s="77">
        <f>ROUND($L$161*$K$161,3)</f>
        <v>0</v>
      </c>
      <c r="BL161" s="5" t="s">
        <v>89</v>
      </c>
      <c r="BM161" s="5" t="s">
        <v>812</v>
      </c>
    </row>
    <row r="162" spans="2:65" s="5" customFormat="1" ht="24" customHeight="1">
      <c r="B162" s="36"/>
      <c r="C162" s="96" t="s">
        <v>240</v>
      </c>
      <c r="D162" s="96" t="s">
        <v>84</v>
      </c>
      <c r="E162" s="97" t="s">
        <v>241</v>
      </c>
      <c r="F162" s="122" t="s">
        <v>242</v>
      </c>
      <c r="G162" s="112"/>
      <c r="H162" s="112"/>
      <c r="I162" s="112"/>
      <c r="J162" s="98" t="s">
        <v>88</v>
      </c>
      <c r="K162" s="82">
        <v>15.5</v>
      </c>
      <c r="L162" s="111">
        <v>0</v>
      </c>
      <c r="M162" s="112"/>
      <c r="N162" s="121">
        <f>ROUND($L$162*$K$162,3)</f>
        <v>0</v>
      </c>
      <c r="O162" s="112"/>
      <c r="P162" s="112"/>
      <c r="Q162" s="112"/>
      <c r="R162" s="37"/>
      <c r="T162" s="83"/>
      <c r="U162" s="18" t="s">
        <v>24</v>
      </c>
      <c r="W162" s="99">
        <f>$V$162*$K$162</f>
        <v>0</v>
      </c>
      <c r="X162" s="99">
        <v>0</v>
      </c>
      <c r="Y162" s="99">
        <f>$X$162*$K$162</f>
        <v>0</v>
      </c>
      <c r="Z162" s="99">
        <v>0</v>
      </c>
      <c r="AA162" s="100">
        <f>$Z$162*$K$162</f>
        <v>0</v>
      </c>
      <c r="AR162" s="5" t="s">
        <v>89</v>
      </c>
      <c r="AT162" s="5" t="s">
        <v>84</v>
      </c>
      <c r="AU162" s="5" t="s">
        <v>41</v>
      </c>
      <c r="AY162" s="5" t="s">
        <v>87</v>
      </c>
      <c r="BE162" s="34">
        <f>IF($U$162="základná",$N$162,0)</f>
        <v>0</v>
      </c>
      <c r="BF162" s="34">
        <f>IF($U$162="znížená",$N$162,0)</f>
        <v>0</v>
      </c>
      <c r="BG162" s="34">
        <f>IF($U$162="zákl. prenesená",$N$162,0)</f>
        <v>0</v>
      </c>
      <c r="BH162" s="34">
        <f>IF($U$162="zníž. prenesená",$N$162,0)</f>
        <v>0</v>
      </c>
      <c r="BI162" s="34">
        <f>IF($U$162="nulová",$N$162,0)</f>
        <v>0</v>
      </c>
      <c r="BJ162" s="5" t="s">
        <v>41</v>
      </c>
      <c r="BK162" s="77">
        <f>ROUND($L$162*$K$162,3)</f>
        <v>0</v>
      </c>
      <c r="BL162" s="5" t="s">
        <v>89</v>
      </c>
      <c r="BM162" s="5" t="s">
        <v>697</v>
      </c>
    </row>
    <row r="163" spans="2:65" s="5" customFormat="1" ht="24" customHeight="1">
      <c r="B163" s="36"/>
      <c r="C163" s="96" t="s">
        <v>244</v>
      </c>
      <c r="D163" s="96" t="s">
        <v>84</v>
      </c>
      <c r="E163" s="97" t="s">
        <v>245</v>
      </c>
      <c r="F163" s="122" t="s">
        <v>246</v>
      </c>
      <c r="G163" s="112"/>
      <c r="H163" s="112"/>
      <c r="I163" s="112"/>
      <c r="J163" s="98" t="s">
        <v>88</v>
      </c>
      <c r="K163" s="82">
        <v>4366.688</v>
      </c>
      <c r="L163" s="111">
        <v>0</v>
      </c>
      <c r="M163" s="112"/>
      <c r="N163" s="121">
        <f>ROUND($L$163*$K$163,3)</f>
        <v>0</v>
      </c>
      <c r="O163" s="112"/>
      <c r="P163" s="112"/>
      <c r="Q163" s="112"/>
      <c r="R163" s="37"/>
      <c r="T163" s="83"/>
      <c r="U163" s="18" t="s">
        <v>24</v>
      </c>
      <c r="W163" s="99">
        <f>$V$163*$K$163</f>
        <v>0</v>
      </c>
      <c r="X163" s="99">
        <v>0</v>
      </c>
      <c r="Y163" s="99">
        <f>$X$163*$K$163</f>
        <v>0</v>
      </c>
      <c r="Z163" s="99">
        <v>0</v>
      </c>
      <c r="AA163" s="100">
        <f>$Z$163*$K$163</f>
        <v>0</v>
      </c>
      <c r="AR163" s="5" t="s">
        <v>89</v>
      </c>
      <c r="AT163" s="5" t="s">
        <v>84</v>
      </c>
      <c r="AU163" s="5" t="s">
        <v>41</v>
      </c>
      <c r="AY163" s="5" t="s">
        <v>87</v>
      </c>
      <c r="BE163" s="34">
        <f>IF($U$163="základná",$N$163,0)</f>
        <v>0</v>
      </c>
      <c r="BF163" s="34">
        <f>IF($U$163="znížená",$N$163,0)</f>
        <v>0</v>
      </c>
      <c r="BG163" s="34">
        <f>IF($U$163="zákl. prenesená",$N$163,0)</f>
        <v>0</v>
      </c>
      <c r="BH163" s="34">
        <f>IF($U$163="zníž. prenesená",$N$163,0)</f>
        <v>0</v>
      </c>
      <c r="BI163" s="34">
        <f>IF($U$163="nulová",$N$163,0)</f>
        <v>0</v>
      </c>
      <c r="BJ163" s="5" t="s">
        <v>41</v>
      </c>
      <c r="BK163" s="77">
        <f>ROUND($L$163*$K$163,3)</f>
        <v>0</v>
      </c>
      <c r="BL163" s="5" t="s">
        <v>89</v>
      </c>
      <c r="BM163" s="5" t="s">
        <v>698</v>
      </c>
    </row>
    <row r="164" spans="2:65" s="5" customFormat="1" ht="24" customHeight="1">
      <c r="B164" s="36"/>
      <c r="C164" s="96" t="s">
        <v>248</v>
      </c>
      <c r="D164" s="96" t="s">
        <v>84</v>
      </c>
      <c r="E164" s="97" t="s">
        <v>249</v>
      </c>
      <c r="F164" s="122" t="s">
        <v>250</v>
      </c>
      <c r="G164" s="112"/>
      <c r="H164" s="112"/>
      <c r="I164" s="112"/>
      <c r="J164" s="98" t="s">
        <v>88</v>
      </c>
      <c r="K164" s="82">
        <v>1887.983</v>
      </c>
      <c r="L164" s="111">
        <v>0</v>
      </c>
      <c r="M164" s="112"/>
      <c r="N164" s="121">
        <f>ROUND($L$164*$K$164,3)</f>
        <v>0</v>
      </c>
      <c r="O164" s="112"/>
      <c r="P164" s="112"/>
      <c r="Q164" s="112"/>
      <c r="R164" s="37"/>
      <c r="T164" s="83"/>
      <c r="U164" s="18" t="s">
        <v>24</v>
      </c>
      <c r="W164" s="99">
        <f>$V$164*$K$164</f>
        <v>0</v>
      </c>
      <c r="X164" s="99">
        <v>0</v>
      </c>
      <c r="Y164" s="99">
        <f>$X$164*$K$164</f>
        <v>0</v>
      </c>
      <c r="Z164" s="99">
        <v>0</v>
      </c>
      <c r="AA164" s="100">
        <f>$Z$164*$K$164</f>
        <v>0</v>
      </c>
      <c r="AR164" s="5" t="s">
        <v>89</v>
      </c>
      <c r="AT164" s="5" t="s">
        <v>84</v>
      </c>
      <c r="AU164" s="5" t="s">
        <v>41</v>
      </c>
      <c r="AY164" s="5" t="s">
        <v>87</v>
      </c>
      <c r="BE164" s="34">
        <f>IF($U$164="základná",$N$164,0)</f>
        <v>0</v>
      </c>
      <c r="BF164" s="34">
        <f>IF($U$164="znížená",$N$164,0)</f>
        <v>0</v>
      </c>
      <c r="BG164" s="34">
        <f>IF($U$164="zákl. prenesená",$N$164,0)</f>
        <v>0</v>
      </c>
      <c r="BH164" s="34">
        <f>IF($U$164="zníž. prenesená",$N$164,0)</f>
        <v>0</v>
      </c>
      <c r="BI164" s="34">
        <f>IF($U$164="nulová",$N$164,0)</f>
        <v>0</v>
      </c>
      <c r="BJ164" s="5" t="s">
        <v>41</v>
      </c>
      <c r="BK164" s="77">
        <f>ROUND($L$164*$K$164,3)</f>
        <v>0</v>
      </c>
      <c r="BL164" s="5" t="s">
        <v>89</v>
      </c>
      <c r="BM164" s="5" t="s">
        <v>699</v>
      </c>
    </row>
    <row r="165" spans="2:65" s="5" customFormat="1" ht="24" customHeight="1">
      <c r="B165" s="36"/>
      <c r="C165" s="96" t="s">
        <v>252</v>
      </c>
      <c r="D165" s="96" t="s">
        <v>84</v>
      </c>
      <c r="E165" s="97" t="s">
        <v>253</v>
      </c>
      <c r="F165" s="122" t="s">
        <v>254</v>
      </c>
      <c r="G165" s="112"/>
      <c r="H165" s="112"/>
      <c r="I165" s="112"/>
      <c r="J165" s="98" t="s">
        <v>88</v>
      </c>
      <c r="K165" s="82">
        <v>1887.983</v>
      </c>
      <c r="L165" s="111">
        <v>0</v>
      </c>
      <c r="M165" s="112"/>
      <c r="N165" s="121">
        <f>ROUND($L$165*$K$165,3)</f>
        <v>0</v>
      </c>
      <c r="O165" s="112"/>
      <c r="P165" s="112"/>
      <c r="Q165" s="112"/>
      <c r="R165" s="37"/>
      <c r="T165" s="83"/>
      <c r="U165" s="18" t="s">
        <v>24</v>
      </c>
      <c r="W165" s="99">
        <f>$V$165*$K$165</f>
        <v>0</v>
      </c>
      <c r="X165" s="99">
        <v>0</v>
      </c>
      <c r="Y165" s="99">
        <f>$X$165*$K$165</f>
        <v>0</v>
      </c>
      <c r="Z165" s="99">
        <v>0</v>
      </c>
      <c r="AA165" s="100">
        <f>$Z$165*$K$165</f>
        <v>0</v>
      </c>
      <c r="AR165" s="5" t="s">
        <v>89</v>
      </c>
      <c r="AT165" s="5" t="s">
        <v>84</v>
      </c>
      <c r="AU165" s="5" t="s">
        <v>41</v>
      </c>
      <c r="AY165" s="5" t="s">
        <v>87</v>
      </c>
      <c r="BE165" s="34">
        <f>IF($U$165="základná",$N$165,0)</f>
        <v>0</v>
      </c>
      <c r="BF165" s="34">
        <f>IF($U$165="znížená",$N$165,0)</f>
        <v>0</v>
      </c>
      <c r="BG165" s="34">
        <f>IF($U$165="zákl. prenesená",$N$165,0)</f>
        <v>0</v>
      </c>
      <c r="BH165" s="34">
        <f>IF($U$165="zníž. prenesená",$N$165,0)</f>
        <v>0</v>
      </c>
      <c r="BI165" s="34">
        <f>IF($U$165="nulová",$N$165,0)</f>
        <v>0</v>
      </c>
      <c r="BJ165" s="5" t="s">
        <v>41</v>
      </c>
      <c r="BK165" s="77">
        <f>ROUND($L$165*$K$165,3)</f>
        <v>0</v>
      </c>
      <c r="BL165" s="5" t="s">
        <v>89</v>
      </c>
      <c r="BM165" s="5" t="s">
        <v>700</v>
      </c>
    </row>
    <row r="166" spans="2:65" s="5" customFormat="1" ht="24" customHeight="1">
      <c r="B166" s="36"/>
      <c r="C166" s="96" t="s">
        <v>256</v>
      </c>
      <c r="D166" s="96" t="s">
        <v>84</v>
      </c>
      <c r="E166" s="97" t="s">
        <v>257</v>
      </c>
      <c r="F166" s="122" t="s">
        <v>258</v>
      </c>
      <c r="G166" s="112"/>
      <c r="H166" s="112"/>
      <c r="I166" s="112"/>
      <c r="J166" s="98" t="s">
        <v>113</v>
      </c>
      <c r="K166" s="82">
        <v>2</v>
      </c>
      <c r="L166" s="111">
        <v>0</v>
      </c>
      <c r="M166" s="112"/>
      <c r="N166" s="121">
        <f>ROUND($L$166*$K$166,3)</f>
        <v>0</v>
      </c>
      <c r="O166" s="112"/>
      <c r="P166" s="112"/>
      <c r="Q166" s="112"/>
      <c r="R166" s="37"/>
      <c r="T166" s="83"/>
      <c r="U166" s="18" t="s">
        <v>24</v>
      </c>
      <c r="W166" s="99">
        <f>$V$166*$K$166</f>
        <v>0</v>
      </c>
      <c r="X166" s="99">
        <v>0</v>
      </c>
      <c r="Y166" s="99">
        <f>$X$166*$K$166</f>
        <v>0</v>
      </c>
      <c r="Z166" s="99">
        <v>0</v>
      </c>
      <c r="AA166" s="100">
        <f>$Z$166*$K$166</f>
        <v>0</v>
      </c>
      <c r="AR166" s="5" t="s">
        <v>89</v>
      </c>
      <c r="AT166" s="5" t="s">
        <v>84</v>
      </c>
      <c r="AU166" s="5" t="s">
        <v>41</v>
      </c>
      <c r="AY166" s="5" t="s">
        <v>87</v>
      </c>
      <c r="BE166" s="34">
        <f>IF($U$166="základná",$N$166,0)</f>
        <v>0</v>
      </c>
      <c r="BF166" s="34">
        <f>IF($U$166="znížená",$N$166,0)</f>
        <v>0</v>
      </c>
      <c r="BG166" s="34">
        <f>IF($U$166="zákl. prenesená",$N$166,0)</f>
        <v>0</v>
      </c>
      <c r="BH166" s="34">
        <f>IF($U$166="zníž. prenesená",$N$166,0)</f>
        <v>0</v>
      </c>
      <c r="BI166" s="34">
        <f>IF($U$166="nulová",$N$166,0)</f>
        <v>0</v>
      </c>
      <c r="BJ166" s="5" t="s">
        <v>41</v>
      </c>
      <c r="BK166" s="77">
        <f>ROUND($L$166*$K$166,3)</f>
        <v>0</v>
      </c>
      <c r="BL166" s="5" t="s">
        <v>89</v>
      </c>
      <c r="BM166" s="5" t="s">
        <v>701</v>
      </c>
    </row>
    <row r="167" spans="2:65" s="5" customFormat="1" ht="24" customHeight="1">
      <c r="B167" s="36"/>
      <c r="C167" s="96" t="s">
        <v>260</v>
      </c>
      <c r="D167" s="96" t="s">
        <v>84</v>
      </c>
      <c r="E167" s="97" t="s">
        <v>261</v>
      </c>
      <c r="F167" s="122" t="s">
        <v>262</v>
      </c>
      <c r="G167" s="112"/>
      <c r="H167" s="112"/>
      <c r="I167" s="112"/>
      <c r="J167" s="98" t="s">
        <v>113</v>
      </c>
      <c r="K167" s="82">
        <v>2</v>
      </c>
      <c r="L167" s="111">
        <v>0</v>
      </c>
      <c r="M167" s="112"/>
      <c r="N167" s="121">
        <f>ROUND($L$167*$K$167,3)</f>
        <v>0</v>
      </c>
      <c r="O167" s="112"/>
      <c r="P167" s="112"/>
      <c r="Q167" s="112"/>
      <c r="R167" s="37"/>
      <c r="T167" s="83"/>
      <c r="U167" s="18" t="s">
        <v>24</v>
      </c>
      <c r="W167" s="99">
        <f>$V$167*$K$167</f>
        <v>0</v>
      </c>
      <c r="X167" s="99">
        <v>0</v>
      </c>
      <c r="Y167" s="99">
        <f>$X$167*$K$167</f>
        <v>0</v>
      </c>
      <c r="Z167" s="99">
        <v>0</v>
      </c>
      <c r="AA167" s="100">
        <f>$Z$167*$K$167</f>
        <v>0</v>
      </c>
      <c r="AR167" s="5" t="s">
        <v>89</v>
      </c>
      <c r="AT167" s="5" t="s">
        <v>84</v>
      </c>
      <c r="AU167" s="5" t="s">
        <v>41</v>
      </c>
      <c r="AY167" s="5" t="s">
        <v>87</v>
      </c>
      <c r="BE167" s="34">
        <f>IF($U$167="základná",$N$167,0)</f>
        <v>0</v>
      </c>
      <c r="BF167" s="34">
        <f>IF($U$167="znížená",$N$167,0)</f>
        <v>0</v>
      </c>
      <c r="BG167" s="34">
        <f>IF($U$167="zákl. prenesená",$N$167,0)</f>
        <v>0</v>
      </c>
      <c r="BH167" s="34">
        <f>IF($U$167="zníž. prenesená",$N$167,0)</f>
        <v>0</v>
      </c>
      <c r="BI167" s="34">
        <f>IF($U$167="nulová",$N$167,0)</f>
        <v>0</v>
      </c>
      <c r="BJ167" s="5" t="s">
        <v>41</v>
      </c>
      <c r="BK167" s="77">
        <f>ROUND($L$167*$K$167,3)</f>
        <v>0</v>
      </c>
      <c r="BL167" s="5" t="s">
        <v>89</v>
      </c>
      <c r="BM167" s="5" t="s">
        <v>702</v>
      </c>
    </row>
    <row r="168" spans="2:65" s="5" customFormat="1" ht="24" customHeight="1">
      <c r="B168" s="36"/>
      <c r="C168" s="96" t="s">
        <v>264</v>
      </c>
      <c r="D168" s="96" t="s">
        <v>84</v>
      </c>
      <c r="E168" s="97" t="s">
        <v>265</v>
      </c>
      <c r="F168" s="122" t="s">
        <v>266</v>
      </c>
      <c r="G168" s="112"/>
      <c r="H168" s="112"/>
      <c r="I168" s="112"/>
      <c r="J168" s="98" t="s">
        <v>113</v>
      </c>
      <c r="K168" s="82">
        <v>2</v>
      </c>
      <c r="L168" s="111">
        <v>0</v>
      </c>
      <c r="M168" s="112"/>
      <c r="N168" s="121">
        <f>ROUND($L$168*$K$168,3)</f>
        <v>0</v>
      </c>
      <c r="O168" s="112"/>
      <c r="P168" s="112"/>
      <c r="Q168" s="112"/>
      <c r="R168" s="37"/>
      <c r="T168" s="83"/>
      <c r="U168" s="18" t="s">
        <v>24</v>
      </c>
      <c r="W168" s="99">
        <f>$V$168*$K$168</f>
        <v>0</v>
      </c>
      <c r="X168" s="99">
        <v>0</v>
      </c>
      <c r="Y168" s="99">
        <f>$X$168*$K$168</f>
        <v>0</v>
      </c>
      <c r="Z168" s="99">
        <v>0</v>
      </c>
      <c r="AA168" s="100">
        <f>$Z$168*$K$168</f>
        <v>0</v>
      </c>
      <c r="AR168" s="5" t="s">
        <v>89</v>
      </c>
      <c r="AT168" s="5" t="s">
        <v>84</v>
      </c>
      <c r="AU168" s="5" t="s">
        <v>41</v>
      </c>
      <c r="AY168" s="5" t="s">
        <v>87</v>
      </c>
      <c r="BE168" s="34">
        <f>IF($U$168="základná",$N$168,0)</f>
        <v>0</v>
      </c>
      <c r="BF168" s="34">
        <f>IF($U$168="znížená",$N$168,0)</f>
        <v>0</v>
      </c>
      <c r="BG168" s="34">
        <f>IF($U$168="zákl. prenesená",$N$168,0)</f>
        <v>0</v>
      </c>
      <c r="BH168" s="34">
        <f>IF($U$168="zníž. prenesená",$N$168,0)</f>
        <v>0</v>
      </c>
      <c r="BI168" s="34">
        <f>IF($U$168="nulová",$N$168,0)</f>
        <v>0</v>
      </c>
      <c r="BJ168" s="5" t="s">
        <v>41</v>
      </c>
      <c r="BK168" s="77">
        <f>ROUND($L$168*$K$168,3)</f>
        <v>0</v>
      </c>
      <c r="BL168" s="5" t="s">
        <v>89</v>
      </c>
      <c r="BM168" s="5" t="s">
        <v>703</v>
      </c>
    </row>
    <row r="169" spans="2:65" s="5" customFormat="1" ht="24" customHeight="1">
      <c r="B169" s="36"/>
      <c r="C169" s="96" t="s">
        <v>268</v>
      </c>
      <c r="D169" s="96" t="s">
        <v>84</v>
      </c>
      <c r="E169" s="97" t="s">
        <v>269</v>
      </c>
      <c r="F169" s="122" t="s">
        <v>270</v>
      </c>
      <c r="G169" s="112"/>
      <c r="H169" s="112"/>
      <c r="I169" s="112"/>
      <c r="J169" s="98" t="s">
        <v>88</v>
      </c>
      <c r="K169" s="82">
        <v>1887.983</v>
      </c>
      <c r="L169" s="111">
        <v>0</v>
      </c>
      <c r="M169" s="112"/>
      <c r="N169" s="121">
        <f>ROUND($L$169*$K$169,3)</f>
        <v>0</v>
      </c>
      <c r="O169" s="112"/>
      <c r="P169" s="112"/>
      <c r="Q169" s="112"/>
      <c r="R169" s="37"/>
      <c r="T169" s="83"/>
      <c r="U169" s="18" t="s">
        <v>24</v>
      </c>
      <c r="W169" s="99">
        <f>$V$169*$K$169</f>
        <v>0</v>
      </c>
      <c r="X169" s="99">
        <v>0</v>
      </c>
      <c r="Y169" s="99">
        <f>$X$169*$K$169</f>
        <v>0</v>
      </c>
      <c r="Z169" s="99">
        <v>0</v>
      </c>
      <c r="AA169" s="100">
        <f>$Z$169*$K$169</f>
        <v>0</v>
      </c>
      <c r="AR169" s="5" t="s">
        <v>89</v>
      </c>
      <c r="AT169" s="5" t="s">
        <v>84</v>
      </c>
      <c r="AU169" s="5" t="s">
        <v>41</v>
      </c>
      <c r="AY169" s="5" t="s">
        <v>87</v>
      </c>
      <c r="BE169" s="34">
        <f>IF($U$169="základná",$N$169,0)</f>
        <v>0</v>
      </c>
      <c r="BF169" s="34">
        <f>IF($U$169="znížená",$N$169,0)</f>
        <v>0</v>
      </c>
      <c r="BG169" s="34">
        <f>IF($U$169="zákl. prenesená",$N$169,0)</f>
        <v>0</v>
      </c>
      <c r="BH169" s="34">
        <f>IF($U$169="zníž. prenesená",$N$169,0)</f>
        <v>0</v>
      </c>
      <c r="BI169" s="34">
        <f>IF($U$169="nulová",$N$169,0)</f>
        <v>0</v>
      </c>
      <c r="BJ169" s="5" t="s">
        <v>41</v>
      </c>
      <c r="BK169" s="77">
        <f>ROUND($L$169*$K$169,3)</f>
        <v>0</v>
      </c>
      <c r="BL169" s="5" t="s">
        <v>89</v>
      </c>
      <c r="BM169" s="5" t="s">
        <v>704</v>
      </c>
    </row>
    <row r="170" spans="2:65" s="5" customFormat="1" ht="24" customHeight="1">
      <c r="B170" s="36"/>
      <c r="C170" s="96" t="s">
        <v>272</v>
      </c>
      <c r="D170" s="96" t="s">
        <v>84</v>
      </c>
      <c r="E170" s="97" t="s">
        <v>93</v>
      </c>
      <c r="F170" s="122" t="s">
        <v>273</v>
      </c>
      <c r="G170" s="112"/>
      <c r="H170" s="112"/>
      <c r="I170" s="112"/>
      <c r="J170" s="98" t="s">
        <v>88</v>
      </c>
      <c r="K170" s="82">
        <v>4366.688</v>
      </c>
      <c r="L170" s="111">
        <v>0</v>
      </c>
      <c r="M170" s="112"/>
      <c r="N170" s="121">
        <f>ROUND($L$170*$K$170,3)</f>
        <v>0</v>
      </c>
      <c r="O170" s="112"/>
      <c r="P170" s="112"/>
      <c r="Q170" s="112"/>
      <c r="R170" s="37"/>
      <c r="T170" s="83"/>
      <c r="U170" s="18" t="s">
        <v>24</v>
      </c>
      <c r="W170" s="99">
        <f>$V$170*$K$170</f>
        <v>0</v>
      </c>
      <c r="X170" s="99">
        <v>0</v>
      </c>
      <c r="Y170" s="99">
        <f>$X$170*$K$170</f>
        <v>0</v>
      </c>
      <c r="Z170" s="99">
        <v>0</v>
      </c>
      <c r="AA170" s="100">
        <f>$Z$170*$K$170</f>
        <v>0</v>
      </c>
      <c r="AR170" s="5" t="s">
        <v>89</v>
      </c>
      <c r="AT170" s="5" t="s">
        <v>84</v>
      </c>
      <c r="AU170" s="5" t="s">
        <v>41</v>
      </c>
      <c r="AY170" s="5" t="s">
        <v>87</v>
      </c>
      <c r="BE170" s="34">
        <f>IF($U$170="základná",$N$170,0)</f>
        <v>0</v>
      </c>
      <c r="BF170" s="34">
        <f>IF($U$170="znížená",$N$170,0)</f>
        <v>0</v>
      </c>
      <c r="BG170" s="34">
        <f>IF($U$170="zákl. prenesená",$N$170,0)</f>
        <v>0</v>
      </c>
      <c r="BH170" s="34">
        <f>IF($U$170="zníž. prenesená",$N$170,0)</f>
        <v>0</v>
      </c>
      <c r="BI170" s="34">
        <f>IF($U$170="nulová",$N$170,0)</f>
        <v>0</v>
      </c>
      <c r="BJ170" s="5" t="s">
        <v>41</v>
      </c>
      <c r="BK170" s="77">
        <f>ROUND($L$170*$K$170,3)</f>
        <v>0</v>
      </c>
      <c r="BL170" s="5" t="s">
        <v>89</v>
      </c>
      <c r="BM170" s="5" t="s">
        <v>705</v>
      </c>
    </row>
    <row r="171" spans="2:65" s="5" customFormat="1" ht="13.5" customHeight="1">
      <c r="B171" s="36"/>
      <c r="C171" s="96" t="s">
        <v>275</v>
      </c>
      <c r="D171" s="96" t="s">
        <v>84</v>
      </c>
      <c r="E171" s="97" t="s">
        <v>100</v>
      </c>
      <c r="F171" s="122" t="s">
        <v>706</v>
      </c>
      <c r="G171" s="112"/>
      <c r="H171" s="112"/>
      <c r="I171" s="112"/>
      <c r="J171" s="98" t="s">
        <v>88</v>
      </c>
      <c r="K171" s="82">
        <v>1887.983</v>
      </c>
      <c r="L171" s="111">
        <v>0</v>
      </c>
      <c r="M171" s="112"/>
      <c r="N171" s="121">
        <f>ROUND($L$171*$K$171,3)</f>
        <v>0</v>
      </c>
      <c r="O171" s="112"/>
      <c r="P171" s="112"/>
      <c r="Q171" s="112"/>
      <c r="R171" s="37"/>
      <c r="T171" s="83"/>
      <c r="U171" s="18" t="s">
        <v>24</v>
      </c>
      <c r="W171" s="99">
        <f>$V$171*$K$171</f>
        <v>0</v>
      </c>
      <c r="X171" s="99">
        <v>0</v>
      </c>
      <c r="Y171" s="99">
        <f>$X$171*$K$171</f>
        <v>0</v>
      </c>
      <c r="Z171" s="99">
        <v>0</v>
      </c>
      <c r="AA171" s="100">
        <f>$Z$171*$K$171</f>
        <v>0</v>
      </c>
      <c r="AR171" s="5" t="s">
        <v>89</v>
      </c>
      <c r="AT171" s="5" t="s">
        <v>84</v>
      </c>
      <c r="AU171" s="5" t="s">
        <v>41</v>
      </c>
      <c r="AY171" s="5" t="s">
        <v>87</v>
      </c>
      <c r="BE171" s="34">
        <f>IF($U$171="základná",$N$171,0)</f>
        <v>0</v>
      </c>
      <c r="BF171" s="34">
        <f>IF($U$171="znížená",$N$171,0)</f>
        <v>0</v>
      </c>
      <c r="BG171" s="34">
        <f>IF($U$171="zákl. prenesená",$N$171,0)</f>
        <v>0</v>
      </c>
      <c r="BH171" s="34">
        <f>IF($U$171="zníž. prenesená",$N$171,0)</f>
        <v>0</v>
      </c>
      <c r="BI171" s="34">
        <f>IF($U$171="nulová",$N$171,0)</f>
        <v>0</v>
      </c>
      <c r="BJ171" s="5" t="s">
        <v>41</v>
      </c>
      <c r="BK171" s="77">
        <f>ROUND($L$171*$K$171,3)</f>
        <v>0</v>
      </c>
      <c r="BL171" s="5" t="s">
        <v>89</v>
      </c>
      <c r="BM171" s="5" t="s">
        <v>707</v>
      </c>
    </row>
    <row r="172" spans="2:65" s="5" customFormat="1" ht="24" customHeight="1">
      <c r="B172" s="36"/>
      <c r="C172" s="96" t="s">
        <v>279</v>
      </c>
      <c r="D172" s="96" t="s">
        <v>84</v>
      </c>
      <c r="E172" s="97" t="s">
        <v>280</v>
      </c>
      <c r="F172" s="122" t="s">
        <v>281</v>
      </c>
      <c r="G172" s="112"/>
      <c r="H172" s="112"/>
      <c r="I172" s="112"/>
      <c r="J172" s="98" t="s">
        <v>88</v>
      </c>
      <c r="K172" s="82">
        <v>4366.688</v>
      </c>
      <c r="L172" s="111">
        <v>0</v>
      </c>
      <c r="M172" s="112"/>
      <c r="N172" s="121">
        <f>ROUND($L$172*$K$172,3)</f>
        <v>0</v>
      </c>
      <c r="O172" s="112"/>
      <c r="P172" s="112"/>
      <c r="Q172" s="112"/>
      <c r="R172" s="37"/>
      <c r="T172" s="83"/>
      <c r="U172" s="18" t="s">
        <v>24</v>
      </c>
      <c r="W172" s="99">
        <f>$V$172*$K$172</f>
        <v>0</v>
      </c>
      <c r="X172" s="99">
        <v>0</v>
      </c>
      <c r="Y172" s="99">
        <f>$X$172*$K$172</f>
        <v>0</v>
      </c>
      <c r="Z172" s="99">
        <v>0</v>
      </c>
      <c r="AA172" s="100">
        <f>$Z$172*$K$172</f>
        <v>0</v>
      </c>
      <c r="AR172" s="5" t="s">
        <v>89</v>
      </c>
      <c r="AT172" s="5" t="s">
        <v>84</v>
      </c>
      <c r="AU172" s="5" t="s">
        <v>41</v>
      </c>
      <c r="AY172" s="5" t="s">
        <v>87</v>
      </c>
      <c r="BE172" s="34">
        <f>IF($U$172="základná",$N$172,0)</f>
        <v>0</v>
      </c>
      <c r="BF172" s="34">
        <f>IF($U$172="znížená",$N$172,0)</f>
        <v>0</v>
      </c>
      <c r="BG172" s="34">
        <f>IF($U$172="zákl. prenesená",$N$172,0)</f>
        <v>0</v>
      </c>
      <c r="BH172" s="34">
        <f>IF($U$172="zníž. prenesená",$N$172,0)</f>
        <v>0</v>
      </c>
      <c r="BI172" s="34">
        <f>IF($U$172="nulová",$N$172,0)</f>
        <v>0</v>
      </c>
      <c r="BJ172" s="5" t="s">
        <v>41</v>
      </c>
      <c r="BK172" s="77">
        <f>ROUND($L$172*$K$172,3)</f>
        <v>0</v>
      </c>
      <c r="BL172" s="5" t="s">
        <v>89</v>
      </c>
      <c r="BM172" s="5" t="s">
        <v>708</v>
      </c>
    </row>
    <row r="173" spans="2:65" s="5" customFormat="1" ht="24" customHeight="1">
      <c r="B173" s="36"/>
      <c r="C173" s="96" t="s">
        <v>283</v>
      </c>
      <c r="D173" s="96" t="s">
        <v>84</v>
      </c>
      <c r="E173" s="97" t="s">
        <v>284</v>
      </c>
      <c r="F173" s="122" t="s">
        <v>285</v>
      </c>
      <c r="G173" s="112"/>
      <c r="H173" s="112"/>
      <c r="I173" s="112"/>
      <c r="J173" s="98" t="s">
        <v>88</v>
      </c>
      <c r="K173" s="82">
        <v>1274.409</v>
      </c>
      <c r="L173" s="111">
        <v>0</v>
      </c>
      <c r="M173" s="112"/>
      <c r="N173" s="121">
        <f>ROUND($L$173*$K$173,3)</f>
        <v>0</v>
      </c>
      <c r="O173" s="112"/>
      <c r="P173" s="112"/>
      <c r="Q173" s="112"/>
      <c r="R173" s="37"/>
      <c r="T173" s="83"/>
      <c r="U173" s="18" t="s">
        <v>24</v>
      </c>
      <c r="W173" s="99">
        <f>$V$173*$K$173</f>
        <v>0</v>
      </c>
      <c r="X173" s="99">
        <v>0</v>
      </c>
      <c r="Y173" s="99">
        <f>$X$173*$K$173</f>
        <v>0</v>
      </c>
      <c r="Z173" s="99">
        <v>0</v>
      </c>
      <c r="AA173" s="100">
        <f>$Z$173*$K$173</f>
        <v>0</v>
      </c>
      <c r="AR173" s="5" t="s">
        <v>89</v>
      </c>
      <c r="AT173" s="5" t="s">
        <v>84</v>
      </c>
      <c r="AU173" s="5" t="s">
        <v>41</v>
      </c>
      <c r="AY173" s="5" t="s">
        <v>87</v>
      </c>
      <c r="BE173" s="34">
        <f>IF($U$173="základná",$N$173,0)</f>
        <v>0</v>
      </c>
      <c r="BF173" s="34">
        <f>IF($U$173="znížená",$N$173,0)</f>
        <v>0</v>
      </c>
      <c r="BG173" s="34">
        <f>IF($U$173="zákl. prenesená",$N$173,0)</f>
        <v>0</v>
      </c>
      <c r="BH173" s="34">
        <f>IF($U$173="zníž. prenesená",$N$173,0)</f>
        <v>0</v>
      </c>
      <c r="BI173" s="34">
        <f>IF($U$173="nulová",$N$173,0)</f>
        <v>0</v>
      </c>
      <c r="BJ173" s="5" t="s">
        <v>41</v>
      </c>
      <c r="BK173" s="77">
        <f>ROUND($L$173*$K$173,3)</f>
        <v>0</v>
      </c>
      <c r="BL173" s="5" t="s">
        <v>89</v>
      </c>
      <c r="BM173" s="5" t="s">
        <v>709</v>
      </c>
    </row>
    <row r="174" spans="2:65" s="5" customFormat="1" ht="13.5" customHeight="1">
      <c r="B174" s="36"/>
      <c r="C174" s="101" t="s">
        <v>287</v>
      </c>
      <c r="D174" s="101" t="s">
        <v>97</v>
      </c>
      <c r="E174" s="102" t="s">
        <v>288</v>
      </c>
      <c r="F174" s="118" t="s">
        <v>289</v>
      </c>
      <c r="G174" s="119"/>
      <c r="H174" s="119"/>
      <c r="I174" s="119"/>
      <c r="J174" s="103" t="s">
        <v>88</v>
      </c>
      <c r="K174" s="104">
        <v>1274.409</v>
      </c>
      <c r="L174" s="120">
        <v>0</v>
      </c>
      <c r="M174" s="119"/>
      <c r="N174" s="125">
        <f>ROUND($L$174*$K$174,3)</f>
        <v>0</v>
      </c>
      <c r="O174" s="112"/>
      <c r="P174" s="112"/>
      <c r="Q174" s="112"/>
      <c r="R174" s="37"/>
      <c r="T174" s="83"/>
      <c r="U174" s="18" t="s">
        <v>24</v>
      </c>
      <c r="W174" s="99">
        <f>$V$174*$K$174</f>
        <v>0</v>
      </c>
      <c r="X174" s="99">
        <v>1.89077</v>
      </c>
      <c r="Y174" s="99">
        <f>$X$174*$K$174</f>
        <v>2409.6143049300003</v>
      </c>
      <c r="Z174" s="99">
        <v>0</v>
      </c>
      <c r="AA174" s="100">
        <f>$Z$174*$K$174</f>
        <v>0</v>
      </c>
      <c r="AR174" s="5" t="s">
        <v>94</v>
      </c>
      <c r="AT174" s="5" t="s">
        <v>97</v>
      </c>
      <c r="AU174" s="5" t="s">
        <v>41</v>
      </c>
      <c r="AY174" s="5" t="s">
        <v>87</v>
      </c>
      <c r="BE174" s="34">
        <f>IF($U$174="základná",$N$174,0)</f>
        <v>0</v>
      </c>
      <c r="BF174" s="34">
        <f>IF($U$174="znížená",$N$174,0)</f>
        <v>0</v>
      </c>
      <c r="BG174" s="34">
        <f>IF($U$174="zákl. prenesená",$N$174,0)</f>
        <v>0</v>
      </c>
      <c r="BH174" s="34">
        <f>IF($U$174="zníž. prenesená",$N$174,0)</f>
        <v>0</v>
      </c>
      <c r="BI174" s="34">
        <f>IF($U$174="nulová",$N$174,0)</f>
        <v>0</v>
      </c>
      <c r="BJ174" s="5" t="s">
        <v>41</v>
      </c>
      <c r="BK174" s="77">
        <f>ROUND($L$174*$K$174,3)</f>
        <v>0</v>
      </c>
      <c r="BL174" s="5" t="s">
        <v>89</v>
      </c>
      <c r="BM174" s="5" t="s">
        <v>710</v>
      </c>
    </row>
    <row r="175" spans="2:65" s="5" customFormat="1" ht="24" customHeight="1">
      <c r="B175" s="36"/>
      <c r="C175" s="96" t="s">
        <v>291</v>
      </c>
      <c r="D175" s="96" t="s">
        <v>84</v>
      </c>
      <c r="E175" s="97" t="s">
        <v>292</v>
      </c>
      <c r="F175" s="122" t="s">
        <v>293</v>
      </c>
      <c r="G175" s="112"/>
      <c r="H175" s="112"/>
      <c r="I175" s="112"/>
      <c r="J175" s="98" t="s">
        <v>103</v>
      </c>
      <c r="K175" s="82">
        <v>2666.25</v>
      </c>
      <c r="L175" s="111">
        <v>0</v>
      </c>
      <c r="M175" s="112"/>
      <c r="N175" s="121">
        <f>ROUND($L$175*$K$175,3)</f>
        <v>0</v>
      </c>
      <c r="O175" s="112"/>
      <c r="P175" s="112"/>
      <c r="Q175" s="112"/>
      <c r="R175" s="37"/>
      <c r="T175" s="83"/>
      <c r="U175" s="18" t="s">
        <v>24</v>
      </c>
      <c r="W175" s="99">
        <f>$V$175*$K$175</f>
        <v>0</v>
      </c>
      <c r="X175" s="99">
        <v>0</v>
      </c>
      <c r="Y175" s="99">
        <f>$X$175*$K$175</f>
        <v>0</v>
      </c>
      <c r="Z175" s="99">
        <v>0</v>
      </c>
      <c r="AA175" s="100">
        <f>$Z$175*$K$175</f>
        <v>0</v>
      </c>
      <c r="AR175" s="5" t="s">
        <v>89</v>
      </c>
      <c r="AT175" s="5" t="s">
        <v>84</v>
      </c>
      <c r="AU175" s="5" t="s">
        <v>41</v>
      </c>
      <c r="AY175" s="5" t="s">
        <v>87</v>
      </c>
      <c r="BE175" s="34">
        <f>IF($U$175="základná",$N$175,0)</f>
        <v>0</v>
      </c>
      <c r="BF175" s="34">
        <f>IF($U$175="znížená",$N$175,0)</f>
        <v>0</v>
      </c>
      <c r="BG175" s="34">
        <f>IF($U$175="zákl. prenesená",$N$175,0)</f>
        <v>0</v>
      </c>
      <c r="BH175" s="34">
        <f>IF($U$175="zníž. prenesená",$N$175,0)</f>
        <v>0</v>
      </c>
      <c r="BI175" s="34">
        <f>IF($U$175="nulová",$N$175,0)</f>
        <v>0</v>
      </c>
      <c r="BJ175" s="5" t="s">
        <v>41</v>
      </c>
      <c r="BK175" s="77">
        <f>ROUND($L$175*$K$175,3)</f>
        <v>0</v>
      </c>
      <c r="BL175" s="5" t="s">
        <v>89</v>
      </c>
      <c r="BM175" s="5" t="s">
        <v>711</v>
      </c>
    </row>
    <row r="176" spans="2:65" s="5" customFormat="1" ht="24" customHeight="1">
      <c r="B176" s="36"/>
      <c r="C176" s="96" t="s">
        <v>295</v>
      </c>
      <c r="D176" s="96" t="s">
        <v>84</v>
      </c>
      <c r="E176" s="97" t="s">
        <v>296</v>
      </c>
      <c r="F176" s="122" t="s">
        <v>297</v>
      </c>
      <c r="G176" s="112"/>
      <c r="H176" s="112"/>
      <c r="I176" s="112"/>
      <c r="J176" s="98" t="s">
        <v>103</v>
      </c>
      <c r="K176" s="82">
        <v>744</v>
      </c>
      <c r="L176" s="111">
        <v>0</v>
      </c>
      <c r="M176" s="112"/>
      <c r="N176" s="121">
        <f>ROUND($L$176*$K$176,3)</f>
        <v>0</v>
      </c>
      <c r="O176" s="112"/>
      <c r="P176" s="112"/>
      <c r="Q176" s="112"/>
      <c r="R176" s="37"/>
      <c r="T176" s="83"/>
      <c r="U176" s="18" t="s">
        <v>24</v>
      </c>
      <c r="W176" s="99">
        <f>$V$176*$K$176</f>
        <v>0</v>
      </c>
      <c r="X176" s="99">
        <v>0</v>
      </c>
      <c r="Y176" s="99">
        <f>$X$176*$K$176</f>
        <v>0</v>
      </c>
      <c r="Z176" s="99">
        <v>0</v>
      </c>
      <c r="AA176" s="100">
        <f>$Z$176*$K$176</f>
        <v>0</v>
      </c>
      <c r="AR176" s="5" t="s">
        <v>89</v>
      </c>
      <c r="AT176" s="5" t="s">
        <v>84</v>
      </c>
      <c r="AU176" s="5" t="s">
        <v>41</v>
      </c>
      <c r="AY176" s="5" t="s">
        <v>87</v>
      </c>
      <c r="BE176" s="34">
        <f>IF($U$176="základná",$N$176,0)</f>
        <v>0</v>
      </c>
      <c r="BF176" s="34">
        <f>IF($U$176="znížená",$N$176,0)</f>
        <v>0</v>
      </c>
      <c r="BG176" s="34">
        <f>IF($U$176="zákl. prenesená",$N$176,0)</f>
        <v>0</v>
      </c>
      <c r="BH176" s="34">
        <f>IF($U$176="zníž. prenesená",$N$176,0)</f>
        <v>0</v>
      </c>
      <c r="BI176" s="34">
        <f>IF($U$176="nulová",$N$176,0)</f>
        <v>0</v>
      </c>
      <c r="BJ176" s="5" t="s">
        <v>41</v>
      </c>
      <c r="BK176" s="77">
        <f>ROUND($L$176*$K$176,3)</f>
        <v>0</v>
      </c>
      <c r="BL176" s="5" t="s">
        <v>89</v>
      </c>
      <c r="BM176" s="5" t="s">
        <v>712</v>
      </c>
    </row>
    <row r="177" spans="2:65" s="5" customFormat="1" ht="24" customHeight="1">
      <c r="B177" s="36"/>
      <c r="C177" s="96" t="s">
        <v>299</v>
      </c>
      <c r="D177" s="96" t="s">
        <v>84</v>
      </c>
      <c r="E177" s="97" t="s">
        <v>300</v>
      </c>
      <c r="F177" s="122" t="s">
        <v>301</v>
      </c>
      <c r="G177" s="112"/>
      <c r="H177" s="112"/>
      <c r="I177" s="112"/>
      <c r="J177" s="98" t="s">
        <v>103</v>
      </c>
      <c r="K177" s="82">
        <v>744</v>
      </c>
      <c r="L177" s="111">
        <v>0</v>
      </c>
      <c r="M177" s="112"/>
      <c r="N177" s="121">
        <f>ROUND($L$177*$K$177,3)</f>
        <v>0</v>
      </c>
      <c r="O177" s="112"/>
      <c r="P177" s="112"/>
      <c r="Q177" s="112"/>
      <c r="R177" s="37"/>
      <c r="T177" s="83"/>
      <c r="U177" s="18" t="s">
        <v>24</v>
      </c>
      <c r="W177" s="99">
        <f>$V$177*$K$177</f>
        <v>0</v>
      </c>
      <c r="X177" s="99">
        <v>0</v>
      </c>
      <c r="Y177" s="99">
        <f>$X$177*$K$177</f>
        <v>0</v>
      </c>
      <c r="Z177" s="99">
        <v>0</v>
      </c>
      <c r="AA177" s="100">
        <f>$Z$177*$K$177</f>
        <v>0</v>
      </c>
      <c r="AR177" s="5" t="s">
        <v>89</v>
      </c>
      <c r="AT177" s="5" t="s">
        <v>84</v>
      </c>
      <c r="AU177" s="5" t="s">
        <v>41</v>
      </c>
      <c r="AY177" s="5" t="s">
        <v>87</v>
      </c>
      <c r="BE177" s="34">
        <f>IF($U$177="základná",$N$177,0)</f>
        <v>0</v>
      </c>
      <c r="BF177" s="34">
        <f>IF($U$177="znížená",$N$177,0)</f>
        <v>0</v>
      </c>
      <c r="BG177" s="34">
        <f>IF($U$177="zákl. prenesená",$N$177,0)</f>
        <v>0</v>
      </c>
      <c r="BH177" s="34">
        <f>IF($U$177="zníž. prenesená",$N$177,0)</f>
        <v>0</v>
      </c>
      <c r="BI177" s="34">
        <f>IF($U$177="nulová",$N$177,0)</f>
        <v>0</v>
      </c>
      <c r="BJ177" s="5" t="s">
        <v>41</v>
      </c>
      <c r="BK177" s="77">
        <f>ROUND($L$177*$K$177,3)</f>
        <v>0</v>
      </c>
      <c r="BL177" s="5" t="s">
        <v>89</v>
      </c>
      <c r="BM177" s="5" t="s">
        <v>713</v>
      </c>
    </row>
    <row r="178" spans="2:65" s="5" customFormat="1" ht="13.5" customHeight="1">
      <c r="B178" s="36"/>
      <c r="C178" s="96" t="s">
        <v>303</v>
      </c>
      <c r="D178" s="96" t="s">
        <v>84</v>
      </c>
      <c r="E178" s="97" t="s">
        <v>108</v>
      </c>
      <c r="F178" s="122" t="s">
        <v>109</v>
      </c>
      <c r="G178" s="112"/>
      <c r="H178" s="112"/>
      <c r="I178" s="112"/>
      <c r="J178" s="98" t="s">
        <v>103</v>
      </c>
      <c r="K178" s="82">
        <v>0</v>
      </c>
      <c r="L178" s="111">
        <v>0</v>
      </c>
      <c r="M178" s="112"/>
      <c r="N178" s="121">
        <f>ROUND($L$178*$K$178,3)</f>
        <v>0</v>
      </c>
      <c r="O178" s="112"/>
      <c r="P178" s="112"/>
      <c r="Q178" s="112"/>
      <c r="R178" s="37"/>
      <c r="T178" s="83"/>
      <c r="U178" s="18" t="s">
        <v>24</v>
      </c>
      <c r="W178" s="99">
        <f>$V$178*$K$178</f>
        <v>0</v>
      </c>
      <c r="X178" s="99">
        <v>0</v>
      </c>
      <c r="Y178" s="99">
        <f>$X$178*$K$178</f>
        <v>0</v>
      </c>
      <c r="Z178" s="99">
        <v>0</v>
      </c>
      <c r="AA178" s="100">
        <f>$Z$178*$K$178</f>
        <v>0</v>
      </c>
      <c r="AR178" s="5" t="s">
        <v>89</v>
      </c>
      <c r="AT178" s="5" t="s">
        <v>84</v>
      </c>
      <c r="AU178" s="5" t="s">
        <v>41</v>
      </c>
      <c r="AY178" s="5" t="s">
        <v>87</v>
      </c>
      <c r="BE178" s="34">
        <f>IF($U$178="základná",$N$178,0)</f>
        <v>0</v>
      </c>
      <c r="BF178" s="34">
        <f>IF($U$178="znížená",$N$178,0)</f>
        <v>0</v>
      </c>
      <c r="BG178" s="34">
        <f>IF($U$178="zákl. prenesená",$N$178,0)</f>
        <v>0</v>
      </c>
      <c r="BH178" s="34">
        <f>IF($U$178="zníž. prenesená",$N$178,0)</f>
        <v>0</v>
      </c>
      <c r="BI178" s="34">
        <f>IF($U$178="nulová",$N$178,0)</f>
        <v>0</v>
      </c>
      <c r="BJ178" s="5" t="s">
        <v>41</v>
      </c>
      <c r="BK178" s="77">
        <f>ROUND($L$178*$K$178,3)</f>
        <v>0</v>
      </c>
      <c r="BL178" s="5" t="s">
        <v>89</v>
      </c>
      <c r="BM178" s="5" t="s">
        <v>714</v>
      </c>
    </row>
    <row r="179" spans="2:63" s="87" customFormat="1" ht="30" customHeight="1">
      <c r="B179" s="88"/>
      <c r="D179" s="95" t="s">
        <v>120</v>
      </c>
      <c r="E179" s="95"/>
      <c r="F179" s="95"/>
      <c r="G179" s="95"/>
      <c r="H179" s="95"/>
      <c r="I179" s="95"/>
      <c r="J179" s="95"/>
      <c r="K179" s="95"/>
      <c r="L179" s="95"/>
      <c r="M179" s="95"/>
      <c r="N179" s="116">
        <f>$BK$179</f>
        <v>0</v>
      </c>
      <c r="O179" s="117"/>
      <c r="P179" s="117"/>
      <c r="Q179" s="117"/>
      <c r="R179" s="90"/>
      <c r="T179" s="91"/>
      <c r="W179" s="92">
        <f>$W$180</f>
        <v>0</v>
      </c>
      <c r="Y179" s="92">
        <f>$Y$180</f>
        <v>0</v>
      </c>
      <c r="AA179" s="93">
        <f>$AA$180</f>
        <v>0</v>
      </c>
      <c r="AR179" s="89" t="s">
        <v>40</v>
      </c>
      <c r="AT179" s="89" t="s">
        <v>38</v>
      </c>
      <c r="AU179" s="89" t="s">
        <v>40</v>
      </c>
      <c r="AY179" s="89" t="s">
        <v>87</v>
      </c>
      <c r="BK179" s="94">
        <f>$BK$180</f>
        <v>0</v>
      </c>
    </row>
    <row r="180" spans="2:65" s="5" customFormat="1" ht="34.5" customHeight="1">
      <c r="B180" s="36"/>
      <c r="C180" s="96" t="s">
        <v>305</v>
      </c>
      <c r="D180" s="96" t="s">
        <v>84</v>
      </c>
      <c r="E180" s="97" t="s">
        <v>306</v>
      </c>
      <c r="F180" s="122" t="s">
        <v>307</v>
      </c>
      <c r="G180" s="112"/>
      <c r="H180" s="112"/>
      <c r="I180" s="112"/>
      <c r="J180" s="98" t="s">
        <v>110</v>
      </c>
      <c r="K180" s="82">
        <v>0</v>
      </c>
      <c r="L180" s="111">
        <v>0</v>
      </c>
      <c r="M180" s="112"/>
      <c r="N180" s="121">
        <f>ROUND($L$180*$K$180,3)</f>
        <v>0</v>
      </c>
      <c r="O180" s="112"/>
      <c r="P180" s="112"/>
      <c r="Q180" s="112"/>
      <c r="R180" s="37"/>
      <c r="T180" s="83"/>
      <c r="U180" s="18" t="s">
        <v>24</v>
      </c>
      <c r="W180" s="99">
        <f>$V$180*$K$180</f>
        <v>0</v>
      </c>
      <c r="X180" s="99">
        <v>0.04325</v>
      </c>
      <c r="Y180" s="99">
        <f>$X$180*$K$180</f>
        <v>0</v>
      </c>
      <c r="Z180" s="99">
        <v>0</v>
      </c>
      <c r="AA180" s="100">
        <f>$Z$180*$K$180</f>
        <v>0</v>
      </c>
      <c r="AR180" s="5" t="s">
        <v>89</v>
      </c>
      <c r="AT180" s="5" t="s">
        <v>84</v>
      </c>
      <c r="AU180" s="5" t="s">
        <v>41</v>
      </c>
      <c r="AY180" s="5" t="s">
        <v>87</v>
      </c>
      <c r="BE180" s="34">
        <f>IF($U$180="základná",$N$180,0)</f>
        <v>0</v>
      </c>
      <c r="BF180" s="34">
        <f>IF($U$180="znížená",$N$180,0)</f>
        <v>0</v>
      </c>
      <c r="BG180" s="34">
        <f>IF($U$180="zákl. prenesená",$N$180,0)</f>
        <v>0</v>
      </c>
      <c r="BH180" s="34">
        <f>IF($U$180="zníž. prenesená",$N$180,0)</f>
        <v>0</v>
      </c>
      <c r="BI180" s="34">
        <f>IF($U$180="nulová",$N$180,0)</f>
        <v>0</v>
      </c>
      <c r="BJ180" s="5" t="s">
        <v>41</v>
      </c>
      <c r="BK180" s="77">
        <f>ROUND($L$180*$K$180,3)</f>
        <v>0</v>
      </c>
      <c r="BL180" s="5" t="s">
        <v>89</v>
      </c>
      <c r="BM180" s="5" t="s">
        <v>715</v>
      </c>
    </row>
    <row r="181" spans="2:63" s="87" customFormat="1" ht="30" customHeight="1">
      <c r="B181" s="88"/>
      <c r="D181" s="95" t="s">
        <v>121</v>
      </c>
      <c r="E181" s="95"/>
      <c r="F181" s="95"/>
      <c r="G181" s="95"/>
      <c r="H181" s="95"/>
      <c r="I181" s="95"/>
      <c r="J181" s="95"/>
      <c r="K181" s="95"/>
      <c r="L181" s="95"/>
      <c r="M181" s="95"/>
      <c r="N181" s="116">
        <f>$BK$181</f>
        <v>0</v>
      </c>
      <c r="O181" s="117"/>
      <c r="P181" s="117"/>
      <c r="Q181" s="117"/>
      <c r="R181" s="90"/>
      <c r="T181" s="91"/>
      <c r="W181" s="92">
        <f>SUM($W$182:$W$185)</f>
        <v>0</v>
      </c>
      <c r="Y181" s="92">
        <f>SUM($Y$182:$Y$185)</f>
        <v>762.1883136000001</v>
      </c>
      <c r="AA181" s="93">
        <f>SUM($AA$182:$AA$185)</f>
        <v>0</v>
      </c>
      <c r="AR181" s="89" t="s">
        <v>40</v>
      </c>
      <c r="AT181" s="89" t="s">
        <v>38</v>
      </c>
      <c r="AU181" s="89" t="s">
        <v>40</v>
      </c>
      <c r="AY181" s="89" t="s">
        <v>87</v>
      </c>
      <c r="BK181" s="94">
        <f>SUM($BK$182:$BK$185)</f>
        <v>0</v>
      </c>
    </row>
    <row r="182" spans="2:65" s="5" customFormat="1" ht="34.5" customHeight="1">
      <c r="B182" s="36"/>
      <c r="C182" s="96" t="s">
        <v>309</v>
      </c>
      <c r="D182" s="96" t="s">
        <v>84</v>
      </c>
      <c r="E182" s="97" t="s">
        <v>310</v>
      </c>
      <c r="F182" s="122" t="s">
        <v>311</v>
      </c>
      <c r="G182" s="112"/>
      <c r="H182" s="112"/>
      <c r="I182" s="112"/>
      <c r="J182" s="98" t="s">
        <v>88</v>
      </c>
      <c r="K182" s="82">
        <v>391.68</v>
      </c>
      <c r="L182" s="111">
        <v>0</v>
      </c>
      <c r="M182" s="112"/>
      <c r="N182" s="121">
        <f>ROUND($L$182*$K$182,3)</f>
        <v>0</v>
      </c>
      <c r="O182" s="112"/>
      <c r="P182" s="112"/>
      <c r="Q182" s="112"/>
      <c r="R182" s="37"/>
      <c r="T182" s="83"/>
      <c r="U182" s="18" t="s">
        <v>24</v>
      </c>
      <c r="W182" s="99">
        <f>$V$182*$K$182</f>
        <v>0</v>
      </c>
      <c r="X182" s="99">
        <v>1.89077</v>
      </c>
      <c r="Y182" s="99">
        <f>$X$182*$K$182</f>
        <v>740.5767936000001</v>
      </c>
      <c r="Z182" s="99">
        <v>0</v>
      </c>
      <c r="AA182" s="100">
        <f>$Z$182*$K$182</f>
        <v>0</v>
      </c>
      <c r="AR182" s="5" t="s">
        <v>89</v>
      </c>
      <c r="AT182" s="5" t="s">
        <v>84</v>
      </c>
      <c r="AU182" s="5" t="s">
        <v>41</v>
      </c>
      <c r="AY182" s="5" t="s">
        <v>87</v>
      </c>
      <c r="BE182" s="34">
        <f>IF($U$182="základná",$N$182,0)</f>
        <v>0</v>
      </c>
      <c r="BF182" s="34">
        <f>IF($U$182="znížená",$N$182,0)</f>
        <v>0</v>
      </c>
      <c r="BG182" s="34">
        <f>IF($U$182="zákl. prenesená",$N$182,0)</f>
        <v>0</v>
      </c>
      <c r="BH182" s="34">
        <f>IF($U$182="zníž. prenesená",$N$182,0)</f>
        <v>0</v>
      </c>
      <c r="BI182" s="34">
        <f>IF($U$182="nulová",$N$182,0)</f>
        <v>0</v>
      </c>
      <c r="BJ182" s="5" t="s">
        <v>41</v>
      </c>
      <c r="BK182" s="77">
        <f>ROUND($L$182*$K$182,3)</f>
        <v>0</v>
      </c>
      <c r="BL182" s="5" t="s">
        <v>89</v>
      </c>
      <c r="BM182" s="5" t="s">
        <v>716</v>
      </c>
    </row>
    <row r="183" spans="2:65" s="5" customFormat="1" ht="24" customHeight="1">
      <c r="B183" s="36"/>
      <c r="C183" s="96" t="s">
        <v>313</v>
      </c>
      <c r="D183" s="96" t="s">
        <v>84</v>
      </c>
      <c r="E183" s="97" t="s">
        <v>314</v>
      </c>
      <c r="F183" s="122" t="s">
        <v>315</v>
      </c>
      <c r="G183" s="112"/>
      <c r="H183" s="112"/>
      <c r="I183" s="112"/>
      <c r="J183" s="98" t="s">
        <v>113</v>
      </c>
      <c r="K183" s="82">
        <v>64</v>
      </c>
      <c r="L183" s="111">
        <v>0</v>
      </c>
      <c r="M183" s="112"/>
      <c r="N183" s="121">
        <f>ROUND($L$183*$K$183,3)</f>
        <v>0</v>
      </c>
      <c r="O183" s="112"/>
      <c r="P183" s="112"/>
      <c r="Q183" s="112"/>
      <c r="R183" s="37"/>
      <c r="T183" s="83"/>
      <c r="U183" s="18" t="s">
        <v>24</v>
      </c>
      <c r="W183" s="99">
        <f>$V$183*$K$183</f>
        <v>0</v>
      </c>
      <c r="X183" s="99">
        <v>0.0066</v>
      </c>
      <c r="Y183" s="99">
        <f>$X$183*$K$183</f>
        <v>0.4224</v>
      </c>
      <c r="Z183" s="99">
        <v>0</v>
      </c>
      <c r="AA183" s="100">
        <f>$Z$183*$K$183</f>
        <v>0</v>
      </c>
      <c r="AR183" s="5" t="s">
        <v>89</v>
      </c>
      <c r="AT183" s="5" t="s">
        <v>84</v>
      </c>
      <c r="AU183" s="5" t="s">
        <v>41</v>
      </c>
      <c r="AY183" s="5" t="s">
        <v>87</v>
      </c>
      <c r="BE183" s="34">
        <f>IF($U$183="základná",$N$183,0)</f>
        <v>0</v>
      </c>
      <c r="BF183" s="34">
        <f>IF($U$183="znížená",$N$183,0)</f>
        <v>0</v>
      </c>
      <c r="BG183" s="34">
        <f>IF($U$183="zákl. prenesená",$N$183,0)</f>
        <v>0</v>
      </c>
      <c r="BH183" s="34">
        <f>IF($U$183="zníž. prenesená",$N$183,0)</f>
        <v>0</v>
      </c>
      <c r="BI183" s="34">
        <f>IF($U$183="nulová",$N$183,0)</f>
        <v>0</v>
      </c>
      <c r="BJ183" s="5" t="s">
        <v>41</v>
      </c>
      <c r="BK183" s="77">
        <f>ROUND($L$183*$K$183,3)</f>
        <v>0</v>
      </c>
      <c r="BL183" s="5" t="s">
        <v>89</v>
      </c>
      <c r="BM183" s="5" t="s">
        <v>717</v>
      </c>
    </row>
    <row r="184" spans="2:65" s="5" customFormat="1" ht="13.5" customHeight="1">
      <c r="B184" s="36"/>
      <c r="C184" s="101" t="s">
        <v>317</v>
      </c>
      <c r="D184" s="101" t="s">
        <v>97</v>
      </c>
      <c r="E184" s="102" t="s">
        <v>318</v>
      </c>
      <c r="F184" s="118" t="s">
        <v>319</v>
      </c>
      <c r="G184" s="119"/>
      <c r="H184" s="119"/>
      <c r="I184" s="119"/>
      <c r="J184" s="103" t="s">
        <v>113</v>
      </c>
      <c r="K184" s="104">
        <v>64.64</v>
      </c>
      <c r="L184" s="120">
        <v>0</v>
      </c>
      <c r="M184" s="119"/>
      <c r="N184" s="125">
        <f>ROUND($L$184*$K$184,3)</f>
        <v>0</v>
      </c>
      <c r="O184" s="112"/>
      <c r="P184" s="112"/>
      <c r="Q184" s="112"/>
      <c r="R184" s="37"/>
      <c r="T184" s="83"/>
      <c r="U184" s="18" t="s">
        <v>24</v>
      </c>
      <c r="W184" s="99">
        <f>$V$184*$K$184</f>
        <v>0</v>
      </c>
      <c r="X184" s="99">
        <v>0.164</v>
      </c>
      <c r="Y184" s="99">
        <f>$X$184*$K$184</f>
        <v>10.60096</v>
      </c>
      <c r="Z184" s="99">
        <v>0</v>
      </c>
      <c r="AA184" s="100">
        <f>$Z$184*$K$184</f>
        <v>0</v>
      </c>
      <c r="AR184" s="5" t="s">
        <v>94</v>
      </c>
      <c r="AT184" s="5" t="s">
        <v>97</v>
      </c>
      <c r="AU184" s="5" t="s">
        <v>41</v>
      </c>
      <c r="AY184" s="5" t="s">
        <v>87</v>
      </c>
      <c r="BE184" s="34">
        <f>IF($U$184="základná",$N$184,0)</f>
        <v>0</v>
      </c>
      <c r="BF184" s="34">
        <f>IF($U$184="znížená",$N$184,0)</f>
        <v>0</v>
      </c>
      <c r="BG184" s="34">
        <f>IF($U$184="zákl. prenesená",$N$184,0)</f>
        <v>0</v>
      </c>
      <c r="BH184" s="34">
        <f>IF($U$184="zníž. prenesená",$N$184,0)</f>
        <v>0</v>
      </c>
      <c r="BI184" s="34">
        <f>IF($U$184="nulová",$N$184,0)</f>
        <v>0</v>
      </c>
      <c r="BJ184" s="5" t="s">
        <v>41</v>
      </c>
      <c r="BK184" s="77">
        <f>ROUND($L$184*$K$184,3)</f>
        <v>0</v>
      </c>
      <c r="BL184" s="5" t="s">
        <v>89</v>
      </c>
      <c r="BM184" s="5" t="s">
        <v>718</v>
      </c>
    </row>
    <row r="185" spans="2:65" s="5" customFormat="1" ht="24" customHeight="1">
      <c r="B185" s="36"/>
      <c r="C185" s="96" t="s">
        <v>321</v>
      </c>
      <c r="D185" s="96" t="s">
        <v>84</v>
      </c>
      <c r="E185" s="97" t="s">
        <v>322</v>
      </c>
      <c r="F185" s="122" t="s">
        <v>323</v>
      </c>
      <c r="G185" s="112"/>
      <c r="H185" s="112"/>
      <c r="I185" s="112"/>
      <c r="J185" s="98" t="s">
        <v>113</v>
      </c>
      <c r="K185" s="82">
        <v>64</v>
      </c>
      <c r="L185" s="111">
        <v>0</v>
      </c>
      <c r="M185" s="112"/>
      <c r="N185" s="121">
        <f>ROUND($L$185*$K$185,3)</f>
        <v>0</v>
      </c>
      <c r="O185" s="112"/>
      <c r="P185" s="112"/>
      <c r="Q185" s="112"/>
      <c r="R185" s="37"/>
      <c r="T185" s="83"/>
      <c r="U185" s="18" t="s">
        <v>24</v>
      </c>
      <c r="W185" s="99">
        <f>$V$185*$K$185</f>
        <v>0</v>
      </c>
      <c r="X185" s="99">
        <v>0.16544</v>
      </c>
      <c r="Y185" s="99">
        <f>$X$185*$K$185</f>
        <v>10.58816</v>
      </c>
      <c r="Z185" s="99">
        <v>0</v>
      </c>
      <c r="AA185" s="100">
        <f>$Z$185*$K$185</f>
        <v>0</v>
      </c>
      <c r="AR185" s="5" t="s">
        <v>89</v>
      </c>
      <c r="AT185" s="5" t="s">
        <v>84</v>
      </c>
      <c r="AU185" s="5" t="s">
        <v>41</v>
      </c>
      <c r="AY185" s="5" t="s">
        <v>87</v>
      </c>
      <c r="BE185" s="34">
        <f>IF($U$185="základná",$N$185,0)</f>
        <v>0</v>
      </c>
      <c r="BF185" s="34">
        <f>IF($U$185="znížená",$N$185,0)</f>
        <v>0</v>
      </c>
      <c r="BG185" s="34">
        <f>IF($U$185="zákl. prenesená",$N$185,0)</f>
        <v>0</v>
      </c>
      <c r="BH185" s="34">
        <f>IF($U$185="zníž. prenesená",$N$185,0)</f>
        <v>0</v>
      </c>
      <c r="BI185" s="34">
        <f>IF($U$185="nulová",$N$185,0)</f>
        <v>0</v>
      </c>
      <c r="BJ185" s="5" t="s">
        <v>41</v>
      </c>
      <c r="BK185" s="77">
        <f>ROUND($L$185*$K$185,3)</f>
        <v>0</v>
      </c>
      <c r="BL185" s="5" t="s">
        <v>89</v>
      </c>
      <c r="BM185" s="5" t="s">
        <v>719</v>
      </c>
    </row>
    <row r="186" spans="2:63" s="87" customFormat="1" ht="30" customHeight="1">
      <c r="B186" s="88"/>
      <c r="D186" s="95" t="s">
        <v>106</v>
      </c>
      <c r="E186" s="95"/>
      <c r="F186" s="95"/>
      <c r="G186" s="95"/>
      <c r="H186" s="95"/>
      <c r="I186" s="95"/>
      <c r="J186" s="95"/>
      <c r="K186" s="95"/>
      <c r="L186" s="95"/>
      <c r="M186" s="95"/>
      <c r="N186" s="116">
        <f>$BK$186</f>
        <v>0</v>
      </c>
      <c r="O186" s="117"/>
      <c r="P186" s="117"/>
      <c r="Q186" s="117"/>
      <c r="R186" s="90"/>
      <c r="T186" s="91"/>
      <c r="W186" s="92">
        <f>SUM($W$187:$W$198)</f>
        <v>0</v>
      </c>
      <c r="Y186" s="92">
        <f>SUM($Y$187:$Y$198)</f>
        <v>3565.02719775</v>
      </c>
      <c r="AA186" s="93">
        <f>SUM($AA$187:$AA$198)</f>
        <v>0</v>
      </c>
      <c r="AR186" s="89" t="s">
        <v>40</v>
      </c>
      <c r="AT186" s="89" t="s">
        <v>38</v>
      </c>
      <c r="AU186" s="89" t="s">
        <v>40</v>
      </c>
      <c r="AY186" s="89" t="s">
        <v>87</v>
      </c>
      <c r="BK186" s="94">
        <f>SUM($BK$187:$BK$198)</f>
        <v>0</v>
      </c>
    </row>
    <row r="187" spans="2:65" s="5" customFormat="1" ht="24" customHeight="1">
      <c r="B187" s="36"/>
      <c r="C187" s="96" t="s">
        <v>325</v>
      </c>
      <c r="D187" s="96" t="s">
        <v>84</v>
      </c>
      <c r="E187" s="97" t="s">
        <v>326</v>
      </c>
      <c r="F187" s="122" t="s">
        <v>327</v>
      </c>
      <c r="G187" s="112"/>
      <c r="H187" s="112"/>
      <c r="I187" s="112"/>
      <c r="J187" s="98" t="s">
        <v>103</v>
      </c>
      <c r="K187" s="82">
        <v>2494.5</v>
      </c>
      <c r="L187" s="111">
        <v>0</v>
      </c>
      <c r="M187" s="112"/>
      <c r="N187" s="121">
        <f>ROUND($L$187*$K$187,3)</f>
        <v>0</v>
      </c>
      <c r="O187" s="112"/>
      <c r="P187" s="112"/>
      <c r="Q187" s="112"/>
      <c r="R187" s="37"/>
      <c r="T187" s="83"/>
      <c r="U187" s="18" t="s">
        <v>24</v>
      </c>
      <c r="W187" s="99">
        <f>$V$187*$K$187</f>
        <v>0</v>
      </c>
      <c r="X187" s="99">
        <v>0.60104</v>
      </c>
      <c r="Y187" s="99">
        <f>$X$187*$K$187</f>
        <v>1499.29428</v>
      </c>
      <c r="Z187" s="99">
        <v>0</v>
      </c>
      <c r="AA187" s="100">
        <f>$Z$187*$K$187</f>
        <v>0</v>
      </c>
      <c r="AR187" s="5" t="s">
        <v>89</v>
      </c>
      <c r="AT187" s="5" t="s">
        <v>84</v>
      </c>
      <c r="AU187" s="5" t="s">
        <v>41</v>
      </c>
      <c r="AY187" s="5" t="s">
        <v>87</v>
      </c>
      <c r="BE187" s="34">
        <f>IF($U$187="základná",$N$187,0)</f>
        <v>0</v>
      </c>
      <c r="BF187" s="34">
        <f>IF($U$187="znížená",$N$187,0)</f>
        <v>0</v>
      </c>
      <c r="BG187" s="34">
        <f>IF($U$187="zákl. prenesená",$N$187,0)</f>
        <v>0</v>
      </c>
      <c r="BH187" s="34">
        <f>IF($U$187="zníž. prenesená",$N$187,0)</f>
        <v>0</v>
      </c>
      <c r="BI187" s="34">
        <f>IF($U$187="nulová",$N$187,0)</f>
        <v>0</v>
      </c>
      <c r="BJ187" s="5" t="s">
        <v>41</v>
      </c>
      <c r="BK187" s="77">
        <f>ROUND($L$187*$K$187,3)</f>
        <v>0</v>
      </c>
      <c r="BL187" s="5" t="s">
        <v>89</v>
      </c>
      <c r="BM187" s="5" t="s">
        <v>720</v>
      </c>
    </row>
    <row r="188" spans="2:65" s="5" customFormat="1" ht="24" customHeight="1">
      <c r="B188" s="36"/>
      <c r="C188" s="96" t="s">
        <v>329</v>
      </c>
      <c r="D188" s="96" t="s">
        <v>84</v>
      </c>
      <c r="E188" s="97" t="s">
        <v>330</v>
      </c>
      <c r="F188" s="122" t="s">
        <v>331</v>
      </c>
      <c r="G188" s="112"/>
      <c r="H188" s="112"/>
      <c r="I188" s="112"/>
      <c r="J188" s="98" t="s">
        <v>103</v>
      </c>
      <c r="K188" s="82">
        <v>2494.5</v>
      </c>
      <c r="L188" s="111">
        <v>0</v>
      </c>
      <c r="M188" s="112"/>
      <c r="N188" s="121">
        <f>ROUND($L$188*$K$188,3)</f>
        <v>0</v>
      </c>
      <c r="O188" s="112"/>
      <c r="P188" s="112"/>
      <c r="Q188" s="112"/>
      <c r="R188" s="37"/>
      <c r="T188" s="83"/>
      <c r="U188" s="18" t="s">
        <v>24</v>
      </c>
      <c r="W188" s="99">
        <f>$V$188*$K$188</f>
        <v>0</v>
      </c>
      <c r="X188" s="99">
        <v>0.27994</v>
      </c>
      <c r="Y188" s="99">
        <f>$X$188*$K$188</f>
        <v>698.31033</v>
      </c>
      <c r="Z188" s="99">
        <v>0</v>
      </c>
      <c r="AA188" s="100">
        <f>$Z$188*$K$188</f>
        <v>0</v>
      </c>
      <c r="AR188" s="5" t="s">
        <v>89</v>
      </c>
      <c r="AT188" s="5" t="s">
        <v>84</v>
      </c>
      <c r="AU188" s="5" t="s">
        <v>41</v>
      </c>
      <c r="AY188" s="5" t="s">
        <v>87</v>
      </c>
      <c r="BE188" s="34">
        <f>IF($U$188="základná",$N$188,0)</f>
        <v>0</v>
      </c>
      <c r="BF188" s="34">
        <f>IF($U$188="znížená",$N$188,0)</f>
        <v>0</v>
      </c>
      <c r="BG188" s="34">
        <f>IF($U$188="zákl. prenesená",$N$188,0)</f>
        <v>0</v>
      </c>
      <c r="BH188" s="34">
        <f>IF($U$188="zníž. prenesená",$N$188,0)</f>
        <v>0</v>
      </c>
      <c r="BI188" s="34">
        <f>IF($U$188="nulová",$N$188,0)</f>
        <v>0</v>
      </c>
      <c r="BJ188" s="5" t="s">
        <v>41</v>
      </c>
      <c r="BK188" s="77">
        <f>ROUND($L$188*$K$188,3)</f>
        <v>0</v>
      </c>
      <c r="BL188" s="5" t="s">
        <v>89</v>
      </c>
      <c r="BM188" s="5" t="s">
        <v>721</v>
      </c>
    </row>
    <row r="189" spans="2:65" s="5" customFormat="1" ht="24" customHeight="1">
      <c r="B189" s="36"/>
      <c r="C189" s="96" t="s">
        <v>333</v>
      </c>
      <c r="D189" s="96" t="s">
        <v>84</v>
      </c>
      <c r="E189" s="97" t="s">
        <v>334</v>
      </c>
      <c r="F189" s="122" t="s">
        <v>335</v>
      </c>
      <c r="G189" s="112"/>
      <c r="H189" s="112"/>
      <c r="I189" s="112"/>
      <c r="J189" s="98" t="s">
        <v>103</v>
      </c>
      <c r="K189" s="82">
        <v>2494.5</v>
      </c>
      <c r="L189" s="111">
        <v>0</v>
      </c>
      <c r="M189" s="112"/>
      <c r="N189" s="121">
        <f>ROUND($L$189*$K$189,3)</f>
        <v>0</v>
      </c>
      <c r="O189" s="112"/>
      <c r="P189" s="112"/>
      <c r="Q189" s="112"/>
      <c r="R189" s="37"/>
      <c r="T189" s="83"/>
      <c r="U189" s="18" t="s">
        <v>24</v>
      </c>
      <c r="W189" s="99">
        <f>$V$189*$K$189</f>
        <v>0</v>
      </c>
      <c r="X189" s="99">
        <v>0.1012</v>
      </c>
      <c r="Y189" s="99">
        <f>$X$189*$K$189</f>
        <v>252.4434</v>
      </c>
      <c r="Z189" s="99">
        <v>0</v>
      </c>
      <c r="AA189" s="100">
        <f>$Z$189*$K$189</f>
        <v>0</v>
      </c>
      <c r="AR189" s="5" t="s">
        <v>89</v>
      </c>
      <c r="AT189" s="5" t="s">
        <v>84</v>
      </c>
      <c r="AU189" s="5" t="s">
        <v>41</v>
      </c>
      <c r="AY189" s="5" t="s">
        <v>87</v>
      </c>
      <c r="BE189" s="34">
        <f>IF($U$189="základná",$N$189,0)</f>
        <v>0</v>
      </c>
      <c r="BF189" s="34">
        <f>IF($U$189="znížená",$N$189,0)</f>
        <v>0</v>
      </c>
      <c r="BG189" s="34">
        <f>IF($U$189="zákl. prenesená",$N$189,0)</f>
        <v>0</v>
      </c>
      <c r="BH189" s="34">
        <f>IF($U$189="zníž. prenesená",$N$189,0)</f>
        <v>0</v>
      </c>
      <c r="BI189" s="34">
        <f>IF($U$189="nulová",$N$189,0)</f>
        <v>0</v>
      </c>
      <c r="BJ189" s="5" t="s">
        <v>41</v>
      </c>
      <c r="BK189" s="77">
        <f>ROUND($L$189*$K$189,3)</f>
        <v>0</v>
      </c>
      <c r="BL189" s="5" t="s">
        <v>89</v>
      </c>
      <c r="BM189" s="5" t="s">
        <v>722</v>
      </c>
    </row>
    <row r="190" spans="2:65" s="5" customFormat="1" ht="13.5" customHeight="1">
      <c r="B190" s="36"/>
      <c r="C190" s="96" t="s">
        <v>337</v>
      </c>
      <c r="D190" s="96" t="s">
        <v>84</v>
      </c>
      <c r="E190" s="97" t="s">
        <v>338</v>
      </c>
      <c r="F190" s="122" t="s">
        <v>813</v>
      </c>
      <c r="G190" s="112"/>
      <c r="H190" s="112"/>
      <c r="I190" s="112"/>
      <c r="J190" s="98" t="s">
        <v>103</v>
      </c>
      <c r="K190" s="82">
        <v>2290.75</v>
      </c>
      <c r="L190" s="111">
        <v>0</v>
      </c>
      <c r="M190" s="112"/>
      <c r="N190" s="121">
        <f>ROUND($L$190*$K$190,3)</f>
        <v>0</v>
      </c>
      <c r="O190" s="112"/>
      <c r="P190" s="112"/>
      <c r="Q190" s="112"/>
      <c r="R190" s="37"/>
      <c r="T190" s="83"/>
      <c r="U190" s="18" t="s">
        <v>24</v>
      </c>
      <c r="W190" s="99">
        <f>$V$190*$K$190</f>
        <v>0</v>
      </c>
      <c r="X190" s="99">
        <v>0.31743</v>
      </c>
      <c r="Y190" s="99">
        <f>$X$190*$K$190</f>
        <v>727.1527725</v>
      </c>
      <c r="Z190" s="99">
        <v>0</v>
      </c>
      <c r="AA190" s="100">
        <f>$Z$190*$K$190</f>
        <v>0</v>
      </c>
      <c r="AR190" s="5" t="s">
        <v>89</v>
      </c>
      <c r="AT190" s="5" t="s">
        <v>84</v>
      </c>
      <c r="AU190" s="5" t="s">
        <v>41</v>
      </c>
      <c r="AY190" s="5" t="s">
        <v>87</v>
      </c>
      <c r="BE190" s="34">
        <f>IF($U$190="základná",$N$190,0)</f>
        <v>0</v>
      </c>
      <c r="BF190" s="34">
        <f>IF($U$190="znížená",$N$190,0)</f>
        <v>0</v>
      </c>
      <c r="BG190" s="34">
        <f>IF($U$190="zákl. prenesená",$N$190,0)</f>
        <v>0</v>
      </c>
      <c r="BH190" s="34">
        <f>IF($U$190="zníž. prenesená",$N$190,0)</f>
        <v>0</v>
      </c>
      <c r="BI190" s="34">
        <f>IF($U$190="nulová",$N$190,0)</f>
        <v>0</v>
      </c>
      <c r="BJ190" s="5" t="s">
        <v>41</v>
      </c>
      <c r="BK190" s="77">
        <f>ROUND($L$190*$K$190,3)</f>
        <v>0</v>
      </c>
      <c r="BL190" s="5" t="s">
        <v>89</v>
      </c>
      <c r="BM190" s="5" t="s">
        <v>814</v>
      </c>
    </row>
    <row r="191" spans="2:65" s="5" customFormat="1" ht="24" customHeight="1">
      <c r="B191" s="36"/>
      <c r="C191" s="96" t="s">
        <v>341</v>
      </c>
      <c r="D191" s="96" t="s">
        <v>84</v>
      </c>
      <c r="E191" s="97" t="s">
        <v>342</v>
      </c>
      <c r="F191" s="122" t="s">
        <v>343</v>
      </c>
      <c r="G191" s="112"/>
      <c r="H191" s="112"/>
      <c r="I191" s="112"/>
      <c r="J191" s="98" t="s">
        <v>103</v>
      </c>
      <c r="K191" s="82">
        <v>2290.75</v>
      </c>
      <c r="L191" s="111">
        <v>0</v>
      </c>
      <c r="M191" s="112"/>
      <c r="N191" s="121">
        <f>ROUND($L$191*$K$191,3)</f>
        <v>0</v>
      </c>
      <c r="O191" s="112"/>
      <c r="P191" s="112"/>
      <c r="Q191" s="112"/>
      <c r="R191" s="37"/>
      <c r="T191" s="83"/>
      <c r="U191" s="18" t="s">
        <v>24</v>
      </c>
      <c r="W191" s="99">
        <f>$V$191*$K$191</f>
        <v>0</v>
      </c>
      <c r="X191" s="99">
        <v>0.12819</v>
      </c>
      <c r="Y191" s="99">
        <f>$X$191*$K$191</f>
        <v>293.6512425</v>
      </c>
      <c r="Z191" s="99">
        <v>0</v>
      </c>
      <c r="AA191" s="100">
        <f>$Z$191*$K$191</f>
        <v>0</v>
      </c>
      <c r="AR191" s="5" t="s">
        <v>89</v>
      </c>
      <c r="AT191" s="5" t="s">
        <v>84</v>
      </c>
      <c r="AU191" s="5" t="s">
        <v>41</v>
      </c>
      <c r="AY191" s="5" t="s">
        <v>87</v>
      </c>
      <c r="BE191" s="34">
        <f>IF($U$191="základná",$N$191,0)</f>
        <v>0</v>
      </c>
      <c r="BF191" s="34">
        <f>IF($U$191="znížená",$N$191,0)</f>
        <v>0</v>
      </c>
      <c r="BG191" s="34">
        <f>IF($U$191="zákl. prenesená",$N$191,0)</f>
        <v>0</v>
      </c>
      <c r="BH191" s="34">
        <f>IF($U$191="zníž. prenesená",$N$191,0)</f>
        <v>0</v>
      </c>
      <c r="BI191" s="34">
        <f>IF($U$191="nulová",$N$191,0)</f>
        <v>0</v>
      </c>
      <c r="BJ191" s="5" t="s">
        <v>41</v>
      </c>
      <c r="BK191" s="77">
        <f>ROUND($L$191*$K$191,3)</f>
        <v>0</v>
      </c>
      <c r="BL191" s="5" t="s">
        <v>89</v>
      </c>
      <c r="BM191" s="5" t="s">
        <v>724</v>
      </c>
    </row>
    <row r="192" spans="2:65" s="5" customFormat="1" ht="24" customHeight="1">
      <c r="B192" s="36"/>
      <c r="C192" s="96" t="s">
        <v>345</v>
      </c>
      <c r="D192" s="96" t="s">
        <v>84</v>
      </c>
      <c r="E192" s="97" t="s">
        <v>346</v>
      </c>
      <c r="F192" s="122" t="s">
        <v>815</v>
      </c>
      <c r="G192" s="112"/>
      <c r="H192" s="112"/>
      <c r="I192" s="112"/>
      <c r="J192" s="98" t="s">
        <v>103</v>
      </c>
      <c r="K192" s="82">
        <v>0</v>
      </c>
      <c r="L192" s="111">
        <v>0</v>
      </c>
      <c r="M192" s="112"/>
      <c r="N192" s="121">
        <f>ROUND($L$192*$K$192,3)</f>
        <v>0</v>
      </c>
      <c r="O192" s="112"/>
      <c r="P192" s="112"/>
      <c r="Q192" s="112"/>
      <c r="R192" s="37"/>
      <c r="T192" s="83"/>
      <c r="U192" s="18" t="s">
        <v>24</v>
      </c>
      <c r="W192" s="99">
        <f>$V$192*$K$192</f>
        <v>0</v>
      </c>
      <c r="X192" s="99">
        <v>0.22589</v>
      </c>
      <c r="Y192" s="99">
        <f>$X$192*$K$192</f>
        <v>0</v>
      </c>
      <c r="Z192" s="99">
        <v>0</v>
      </c>
      <c r="AA192" s="100">
        <f>$Z$192*$K$192</f>
        <v>0</v>
      </c>
      <c r="AR192" s="5" t="s">
        <v>89</v>
      </c>
      <c r="AT192" s="5" t="s">
        <v>84</v>
      </c>
      <c r="AU192" s="5" t="s">
        <v>41</v>
      </c>
      <c r="AY192" s="5" t="s">
        <v>87</v>
      </c>
      <c r="BE192" s="34">
        <f>IF($U$192="základná",$N$192,0)</f>
        <v>0</v>
      </c>
      <c r="BF192" s="34">
        <f>IF($U$192="znížená",$N$192,0)</f>
        <v>0</v>
      </c>
      <c r="BG192" s="34">
        <f>IF($U$192="zákl. prenesená",$N$192,0)</f>
        <v>0</v>
      </c>
      <c r="BH192" s="34">
        <f>IF($U$192="zníž. prenesená",$N$192,0)</f>
        <v>0</v>
      </c>
      <c r="BI192" s="34">
        <f>IF($U$192="nulová",$N$192,0)</f>
        <v>0</v>
      </c>
      <c r="BJ192" s="5" t="s">
        <v>41</v>
      </c>
      <c r="BK192" s="77">
        <f>ROUND($L$192*$K$192,3)</f>
        <v>0</v>
      </c>
      <c r="BL192" s="5" t="s">
        <v>89</v>
      </c>
      <c r="BM192" s="5" t="s">
        <v>725</v>
      </c>
    </row>
    <row r="193" spans="2:65" s="5" customFormat="1" ht="24" customHeight="1">
      <c r="B193" s="36"/>
      <c r="C193" s="96" t="s">
        <v>349</v>
      </c>
      <c r="D193" s="96" t="s">
        <v>84</v>
      </c>
      <c r="E193" s="97" t="s">
        <v>350</v>
      </c>
      <c r="F193" s="122" t="s">
        <v>351</v>
      </c>
      <c r="G193" s="112"/>
      <c r="H193" s="112"/>
      <c r="I193" s="112"/>
      <c r="J193" s="98" t="s">
        <v>103</v>
      </c>
      <c r="K193" s="82">
        <v>250</v>
      </c>
      <c r="L193" s="111">
        <v>0</v>
      </c>
      <c r="M193" s="112"/>
      <c r="N193" s="121">
        <f>ROUND($L$193*$K$193,3)</f>
        <v>0</v>
      </c>
      <c r="O193" s="112"/>
      <c r="P193" s="112"/>
      <c r="Q193" s="112"/>
      <c r="R193" s="37"/>
      <c r="T193" s="83"/>
      <c r="U193" s="18" t="s">
        <v>24</v>
      </c>
      <c r="W193" s="99">
        <f>$V$193*$K$193</f>
        <v>0</v>
      </c>
      <c r="X193" s="99">
        <v>0.25332</v>
      </c>
      <c r="Y193" s="99">
        <f>$X$193*$K$193</f>
        <v>63.33</v>
      </c>
      <c r="Z193" s="99">
        <v>0</v>
      </c>
      <c r="AA193" s="100">
        <f>$Z$193*$K$193</f>
        <v>0</v>
      </c>
      <c r="AR193" s="5" t="s">
        <v>89</v>
      </c>
      <c r="AT193" s="5" t="s">
        <v>84</v>
      </c>
      <c r="AU193" s="5" t="s">
        <v>41</v>
      </c>
      <c r="AY193" s="5" t="s">
        <v>87</v>
      </c>
      <c r="BE193" s="34">
        <f>IF($U$193="základná",$N$193,0)</f>
        <v>0</v>
      </c>
      <c r="BF193" s="34">
        <f>IF($U$193="znížená",$N$193,0)</f>
        <v>0</v>
      </c>
      <c r="BG193" s="34">
        <f>IF($U$193="zákl. prenesená",$N$193,0)</f>
        <v>0</v>
      </c>
      <c r="BH193" s="34">
        <f>IF($U$193="zníž. prenesená",$N$193,0)</f>
        <v>0</v>
      </c>
      <c r="BI193" s="34">
        <f>IF($U$193="nulová",$N$193,0)</f>
        <v>0</v>
      </c>
      <c r="BJ193" s="5" t="s">
        <v>41</v>
      </c>
      <c r="BK193" s="77">
        <f>ROUND($L$193*$K$193,3)</f>
        <v>0</v>
      </c>
      <c r="BL193" s="5" t="s">
        <v>89</v>
      </c>
      <c r="BM193" s="5" t="s">
        <v>726</v>
      </c>
    </row>
    <row r="194" spans="2:65" s="5" customFormat="1" ht="24" customHeight="1">
      <c r="B194" s="36"/>
      <c r="C194" s="96" t="s">
        <v>353</v>
      </c>
      <c r="D194" s="96" t="s">
        <v>84</v>
      </c>
      <c r="E194" s="97" t="s">
        <v>354</v>
      </c>
      <c r="F194" s="122" t="s">
        <v>355</v>
      </c>
      <c r="G194" s="112"/>
      <c r="H194" s="112"/>
      <c r="I194" s="112"/>
      <c r="J194" s="98" t="s">
        <v>103</v>
      </c>
      <c r="K194" s="82">
        <v>45</v>
      </c>
      <c r="L194" s="111">
        <v>0</v>
      </c>
      <c r="M194" s="112"/>
      <c r="N194" s="121">
        <f>ROUND($L$194*$K$194,3)</f>
        <v>0</v>
      </c>
      <c r="O194" s="112"/>
      <c r="P194" s="112"/>
      <c r="Q194" s="112"/>
      <c r="R194" s="37"/>
      <c r="T194" s="83"/>
      <c r="U194" s="18" t="s">
        <v>24</v>
      </c>
      <c r="W194" s="99">
        <f>$V$194*$K$194</f>
        <v>0</v>
      </c>
      <c r="X194" s="99">
        <v>0.39278495</v>
      </c>
      <c r="Y194" s="99">
        <f>$X$194*$K$194</f>
        <v>17.67532275</v>
      </c>
      <c r="Z194" s="99">
        <v>0</v>
      </c>
      <c r="AA194" s="100">
        <f>$Z$194*$K$194</f>
        <v>0</v>
      </c>
      <c r="AR194" s="5" t="s">
        <v>89</v>
      </c>
      <c r="AT194" s="5" t="s">
        <v>84</v>
      </c>
      <c r="AU194" s="5" t="s">
        <v>41</v>
      </c>
      <c r="AY194" s="5" t="s">
        <v>87</v>
      </c>
      <c r="BE194" s="34">
        <f>IF($U$194="základná",$N$194,0)</f>
        <v>0</v>
      </c>
      <c r="BF194" s="34">
        <f>IF($U$194="znížená",$N$194,0)</f>
        <v>0</v>
      </c>
      <c r="BG194" s="34">
        <f>IF($U$194="zákl. prenesená",$N$194,0)</f>
        <v>0</v>
      </c>
      <c r="BH194" s="34">
        <f>IF($U$194="zníž. prenesená",$N$194,0)</f>
        <v>0</v>
      </c>
      <c r="BI194" s="34">
        <f>IF($U$194="nulová",$N$194,0)</f>
        <v>0</v>
      </c>
      <c r="BJ194" s="5" t="s">
        <v>41</v>
      </c>
      <c r="BK194" s="77">
        <f>ROUND($L$194*$K$194,3)</f>
        <v>0</v>
      </c>
      <c r="BL194" s="5" t="s">
        <v>89</v>
      </c>
      <c r="BM194" s="5" t="s">
        <v>727</v>
      </c>
    </row>
    <row r="195" spans="2:65" s="5" customFormat="1" ht="24" customHeight="1">
      <c r="B195" s="36"/>
      <c r="C195" s="96" t="s">
        <v>357</v>
      </c>
      <c r="D195" s="96" t="s">
        <v>84</v>
      </c>
      <c r="E195" s="97" t="s">
        <v>358</v>
      </c>
      <c r="F195" s="122" t="s">
        <v>359</v>
      </c>
      <c r="G195" s="112"/>
      <c r="H195" s="112"/>
      <c r="I195" s="112"/>
      <c r="J195" s="98" t="s">
        <v>110</v>
      </c>
      <c r="K195" s="82">
        <v>15</v>
      </c>
      <c r="L195" s="111">
        <v>0</v>
      </c>
      <c r="M195" s="112"/>
      <c r="N195" s="121">
        <f>ROUND($L$195*$K$195,3)</f>
        <v>0</v>
      </c>
      <c r="O195" s="112"/>
      <c r="P195" s="112"/>
      <c r="Q195" s="112"/>
      <c r="R195" s="37"/>
      <c r="T195" s="83"/>
      <c r="U195" s="18" t="s">
        <v>24</v>
      </c>
      <c r="W195" s="99">
        <f>$V$195*$K$195</f>
        <v>0</v>
      </c>
      <c r="X195" s="99">
        <v>0.59759</v>
      </c>
      <c r="Y195" s="99">
        <f>$X$195*$K$195</f>
        <v>8.963849999999999</v>
      </c>
      <c r="Z195" s="99">
        <v>0</v>
      </c>
      <c r="AA195" s="100">
        <f>$Z$195*$K$195</f>
        <v>0</v>
      </c>
      <c r="AR195" s="5" t="s">
        <v>89</v>
      </c>
      <c r="AT195" s="5" t="s">
        <v>84</v>
      </c>
      <c r="AU195" s="5" t="s">
        <v>41</v>
      </c>
      <c r="AY195" s="5" t="s">
        <v>87</v>
      </c>
      <c r="BE195" s="34">
        <f>IF($U$195="základná",$N$195,0)</f>
        <v>0</v>
      </c>
      <c r="BF195" s="34">
        <f>IF($U$195="znížená",$N$195,0)</f>
        <v>0</v>
      </c>
      <c r="BG195" s="34">
        <f>IF($U$195="zákl. prenesená",$N$195,0)</f>
        <v>0</v>
      </c>
      <c r="BH195" s="34">
        <f>IF($U$195="zníž. prenesená",$N$195,0)</f>
        <v>0</v>
      </c>
      <c r="BI195" s="34">
        <f>IF($U$195="nulová",$N$195,0)</f>
        <v>0</v>
      </c>
      <c r="BJ195" s="5" t="s">
        <v>41</v>
      </c>
      <c r="BK195" s="77">
        <f>ROUND($L$195*$K$195,3)</f>
        <v>0</v>
      </c>
      <c r="BL195" s="5" t="s">
        <v>89</v>
      </c>
      <c r="BM195" s="5" t="s">
        <v>728</v>
      </c>
    </row>
    <row r="196" spans="2:65" s="5" customFormat="1" ht="24" customHeight="1">
      <c r="B196" s="36"/>
      <c r="C196" s="101" t="s">
        <v>361</v>
      </c>
      <c r="D196" s="101" t="s">
        <v>97</v>
      </c>
      <c r="E196" s="102" t="s">
        <v>362</v>
      </c>
      <c r="F196" s="118" t="s">
        <v>363</v>
      </c>
      <c r="G196" s="119"/>
      <c r="H196" s="119"/>
      <c r="I196" s="119"/>
      <c r="J196" s="103" t="s">
        <v>113</v>
      </c>
      <c r="K196" s="104">
        <v>30</v>
      </c>
      <c r="L196" s="120">
        <v>0</v>
      </c>
      <c r="M196" s="119"/>
      <c r="N196" s="125">
        <f>ROUND($L$196*$K$196,3)</f>
        <v>0</v>
      </c>
      <c r="O196" s="112"/>
      <c r="P196" s="112"/>
      <c r="Q196" s="112"/>
      <c r="R196" s="37"/>
      <c r="T196" s="83"/>
      <c r="U196" s="18" t="s">
        <v>24</v>
      </c>
      <c r="W196" s="99">
        <f>$V$196*$K$196</f>
        <v>0</v>
      </c>
      <c r="X196" s="99">
        <v>0.12</v>
      </c>
      <c r="Y196" s="99">
        <f>$X$196*$K$196</f>
        <v>3.5999999999999996</v>
      </c>
      <c r="Z196" s="99">
        <v>0</v>
      </c>
      <c r="AA196" s="100">
        <f>$Z$196*$K$196</f>
        <v>0</v>
      </c>
      <c r="AR196" s="5" t="s">
        <v>94</v>
      </c>
      <c r="AT196" s="5" t="s">
        <v>97</v>
      </c>
      <c r="AU196" s="5" t="s">
        <v>41</v>
      </c>
      <c r="AY196" s="5" t="s">
        <v>87</v>
      </c>
      <c r="BE196" s="34">
        <f>IF($U$196="základná",$N$196,0)</f>
        <v>0</v>
      </c>
      <c r="BF196" s="34">
        <f>IF($U$196="znížená",$N$196,0)</f>
        <v>0</v>
      </c>
      <c r="BG196" s="34">
        <f>IF($U$196="zákl. prenesená",$N$196,0)</f>
        <v>0</v>
      </c>
      <c r="BH196" s="34">
        <f>IF($U$196="zníž. prenesená",$N$196,0)</f>
        <v>0</v>
      </c>
      <c r="BI196" s="34">
        <f>IF($U$196="nulová",$N$196,0)</f>
        <v>0</v>
      </c>
      <c r="BJ196" s="5" t="s">
        <v>41</v>
      </c>
      <c r="BK196" s="77">
        <f>ROUND($L$196*$K$196,3)</f>
        <v>0</v>
      </c>
      <c r="BL196" s="5" t="s">
        <v>89</v>
      </c>
      <c r="BM196" s="5" t="s">
        <v>729</v>
      </c>
    </row>
    <row r="197" spans="2:65" s="5" customFormat="1" ht="24" customHeight="1">
      <c r="B197" s="36"/>
      <c r="C197" s="101" t="s">
        <v>365</v>
      </c>
      <c r="D197" s="101" t="s">
        <v>97</v>
      </c>
      <c r="E197" s="102" t="s">
        <v>366</v>
      </c>
      <c r="F197" s="118" t="s">
        <v>730</v>
      </c>
      <c r="G197" s="119"/>
      <c r="H197" s="119"/>
      <c r="I197" s="119"/>
      <c r="J197" s="103" t="s">
        <v>113</v>
      </c>
      <c r="K197" s="104">
        <v>30</v>
      </c>
      <c r="L197" s="120">
        <v>0</v>
      </c>
      <c r="M197" s="119"/>
      <c r="N197" s="125">
        <f>ROUND($L$197*$K$197,3)</f>
        <v>0</v>
      </c>
      <c r="O197" s="112"/>
      <c r="P197" s="112"/>
      <c r="Q197" s="112"/>
      <c r="R197" s="37"/>
      <c r="T197" s="83"/>
      <c r="U197" s="18" t="s">
        <v>24</v>
      </c>
      <c r="W197" s="99">
        <f>$V$197*$K$197</f>
        <v>0</v>
      </c>
      <c r="X197" s="99">
        <v>0.02</v>
      </c>
      <c r="Y197" s="99">
        <f>$X$197*$K$197</f>
        <v>0.6</v>
      </c>
      <c r="Z197" s="99">
        <v>0</v>
      </c>
      <c r="AA197" s="100">
        <f>$Z$197*$K$197</f>
        <v>0</v>
      </c>
      <c r="AR197" s="5" t="s">
        <v>94</v>
      </c>
      <c r="AT197" s="5" t="s">
        <v>97</v>
      </c>
      <c r="AU197" s="5" t="s">
        <v>41</v>
      </c>
      <c r="AY197" s="5" t="s">
        <v>87</v>
      </c>
      <c r="BE197" s="34">
        <f>IF($U$197="základná",$N$197,0)</f>
        <v>0</v>
      </c>
      <c r="BF197" s="34">
        <f>IF($U$197="znížená",$N$197,0)</f>
        <v>0</v>
      </c>
      <c r="BG197" s="34">
        <f>IF($U$197="zákl. prenesená",$N$197,0)</f>
        <v>0</v>
      </c>
      <c r="BH197" s="34">
        <f>IF($U$197="zníž. prenesená",$N$197,0)</f>
        <v>0</v>
      </c>
      <c r="BI197" s="34">
        <f>IF($U$197="nulová",$N$197,0)</f>
        <v>0</v>
      </c>
      <c r="BJ197" s="5" t="s">
        <v>41</v>
      </c>
      <c r="BK197" s="77">
        <f>ROUND($L$197*$K$197,3)</f>
        <v>0</v>
      </c>
      <c r="BL197" s="5" t="s">
        <v>89</v>
      </c>
      <c r="BM197" s="5" t="s">
        <v>731</v>
      </c>
    </row>
    <row r="198" spans="2:65" s="5" customFormat="1" ht="13.5" customHeight="1">
      <c r="B198" s="36"/>
      <c r="C198" s="101" t="s">
        <v>369</v>
      </c>
      <c r="D198" s="101" t="s">
        <v>97</v>
      </c>
      <c r="E198" s="102" t="s">
        <v>370</v>
      </c>
      <c r="F198" s="118" t="s">
        <v>371</v>
      </c>
      <c r="G198" s="119"/>
      <c r="H198" s="119"/>
      <c r="I198" s="119"/>
      <c r="J198" s="103" t="s">
        <v>113</v>
      </c>
      <c r="K198" s="104">
        <v>120</v>
      </c>
      <c r="L198" s="120">
        <v>0</v>
      </c>
      <c r="M198" s="119"/>
      <c r="N198" s="125">
        <f>ROUND($L$198*$K$198,3)</f>
        <v>0</v>
      </c>
      <c r="O198" s="112"/>
      <c r="P198" s="112"/>
      <c r="Q198" s="112"/>
      <c r="R198" s="37"/>
      <c r="T198" s="83"/>
      <c r="U198" s="18" t="s">
        <v>24</v>
      </c>
      <c r="W198" s="99">
        <f>$V$198*$K$198</f>
        <v>0</v>
      </c>
      <c r="X198" s="99">
        <v>5E-05</v>
      </c>
      <c r="Y198" s="99">
        <f>$X$198*$K$198</f>
        <v>0.006</v>
      </c>
      <c r="Z198" s="99">
        <v>0</v>
      </c>
      <c r="AA198" s="100">
        <f>$Z$198*$K$198</f>
        <v>0</v>
      </c>
      <c r="AR198" s="5" t="s">
        <v>94</v>
      </c>
      <c r="AT198" s="5" t="s">
        <v>97</v>
      </c>
      <c r="AU198" s="5" t="s">
        <v>41</v>
      </c>
      <c r="AY198" s="5" t="s">
        <v>87</v>
      </c>
      <c r="BE198" s="34">
        <f>IF($U$198="základná",$N$198,0)</f>
        <v>0</v>
      </c>
      <c r="BF198" s="34">
        <f>IF($U$198="znížená",$N$198,0)</f>
        <v>0</v>
      </c>
      <c r="BG198" s="34">
        <f>IF($U$198="zákl. prenesená",$N$198,0)</f>
        <v>0</v>
      </c>
      <c r="BH198" s="34">
        <f>IF($U$198="zníž. prenesená",$N$198,0)</f>
        <v>0</v>
      </c>
      <c r="BI198" s="34">
        <f>IF($U$198="nulová",$N$198,0)</f>
        <v>0</v>
      </c>
      <c r="BJ198" s="5" t="s">
        <v>41</v>
      </c>
      <c r="BK198" s="77">
        <f>ROUND($L$198*$K$198,3)</f>
        <v>0</v>
      </c>
      <c r="BL198" s="5" t="s">
        <v>89</v>
      </c>
      <c r="BM198" s="5" t="s">
        <v>732</v>
      </c>
    </row>
    <row r="199" spans="2:63" s="87" customFormat="1" ht="30" customHeight="1">
      <c r="B199" s="88"/>
      <c r="D199" s="95" t="s">
        <v>122</v>
      </c>
      <c r="E199" s="95"/>
      <c r="F199" s="95"/>
      <c r="G199" s="95"/>
      <c r="H199" s="95"/>
      <c r="I199" s="95"/>
      <c r="J199" s="95"/>
      <c r="K199" s="95"/>
      <c r="L199" s="95"/>
      <c r="M199" s="95"/>
      <c r="N199" s="116">
        <f>$BK$199</f>
        <v>0</v>
      </c>
      <c r="O199" s="117"/>
      <c r="P199" s="117"/>
      <c r="Q199" s="117"/>
      <c r="R199" s="90"/>
      <c r="T199" s="91"/>
      <c r="W199" s="92">
        <f>$W$200+SUM($W$201:$W$254)</f>
        <v>0</v>
      </c>
      <c r="Y199" s="92">
        <f>$Y$200+SUM($Y$201:$Y$254)</f>
        <v>521.3411789520271</v>
      </c>
      <c r="AA199" s="93">
        <f>$AA$200+SUM($AA$201:$AA$254)</f>
        <v>31.075000000000003</v>
      </c>
      <c r="AR199" s="89" t="s">
        <v>40</v>
      </c>
      <c r="AT199" s="89" t="s">
        <v>38</v>
      </c>
      <c r="AU199" s="89" t="s">
        <v>40</v>
      </c>
      <c r="AY199" s="89" t="s">
        <v>87</v>
      </c>
      <c r="BK199" s="94">
        <f>$BK$200+SUM($BK$201:$BK$254)</f>
        <v>0</v>
      </c>
    </row>
    <row r="200" spans="2:65" s="5" customFormat="1" ht="24" customHeight="1">
      <c r="B200" s="36"/>
      <c r="C200" s="96" t="s">
        <v>373</v>
      </c>
      <c r="D200" s="96" t="s">
        <v>84</v>
      </c>
      <c r="E200" s="97" t="s">
        <v>374</v>
      </c>
      <c r="F200" s="122" t="s">
        <v>375</v>
      </c>
      <c r="G200" s="112"/>
      <c r="H200" s="112"/>
      <c r="I200" s="112"/>
      <c r="J200" s="98" t="s">
        <v>110</v>
      </c>
      <c r="K200" s="82">
        <v>675</v>
      </c>
      <c r="L200" s="111">
        <v>0</v>
      </c>
      <c r="M200" s="112"/>
      <c r="N200" s="121">
        <f>ROUND($L$200*$K$200,3)</f>
        <v>0</v>
      </c>
      <c r="O200" s="112"/>
      <c r="P200" s="112"/>
      <c r="Q200" s="112"/>
      <c r="R200" s="37"/>
      <c r="T200" s="83"/>
      <c r="U200" s="18" t="s">
        <v>24</v>
      </c>
      <c r="W200" s="99">
        <f>$V$200*$K$200</f>
        <v>0</v>
      </c>
      <c r="X200" s="99">
        <v>5.44E-06</v>
      </c>
      <c r="Y200" s="99">
        <f>$X$200*$K$200</f>
        <v>0.003672</v>
      </c>
      <c r="Z200" s="99">
        <v>0</v>
      </c>
      <c r="AA200" s="100">
        <f>$Z$200*$K$200</f>
        <v>0</v>
      </c>
      <c r="AR200" s="5" t="s">
        <v>89</v>
      </c>
      <c r="AT200" s="5" t="s">
        <v>84</v>
      </c>
      <c r="AU200" s="5" t="s">
        <v>41</v>
      </c>
      <c r="AY200" s="5" t="s">
        <v>87</v>
      </c>
      <c r="BE200" s="34">
        <f>IF($U$200="základná",$N$200,0)</f>
        <v>0</v>
      </c>
      <c r="BF200" s="34">
        <f>IF($U$200="znížená",$N$200,0)</f>
        <v>0</v>
      </c>
      <c r="BG200" s="34">
        <f>IF($U$200="zákl. prenesená",$N$200,0)</f>
        <v>0</v>
      </c>
      <c r="BH200" s="34">
        <f>IF($U$200="zníž. prenesená",$N$200,0)</f>
        <v>0</v>
      </c>
      <c r="BI200" s="34">
        <f>IF($U$200="nulová",$N$200,0)</f>
        <v>0</v>
      </c>
      <c r="BJ200" s="5" t="s">
        <v>41</v>
      </c>
      <c r="BK200" s="77">
        <f>ROUND($L$200*$K$200,3)</f>
        <v>0</v>
      </c>
      <c r="BL200" s="5" t="s">
        <v>89</v>
      </c>
      <c r="BM200" s="5" t="s">
        <v>816</v>
      </c>
    </row>
    <row r="201" spans="2:65" s="5" customFormat="1" ht="24" customHeight="1">
      <c r="B201" s="36"/>
      <c r="C201" s="101" t="s">
        <v>377</v>
      </c>
      <c r="D201" s="101" t="s">
        <v>97</v>
      </c>
      <c r="E201" s="102" t="s">
        <v>378</v>
      </c>
      <c r="F201" s="118" t="s">
        <v>379</v>
      </c>
      <c r="G201" s="119"/>
      <c r="H201" s="119"/>
      <c r="I201" s="119"/>
      <c r="J201" s="103" t="s">
        <v>113</v>
      </c>
      <c r="K201" s="104">
        <v>147.15</v>
      </c>
      <c r="L201" s="120">
        <v>0</v>
      </c>
      <c r="M201" s="119"/>
      <c r="N201" s="125">
        <f>ROUND($L$201*$K$201,3)</f>
        <v>0</v>
      </c>
      <c r="O201" s="112"/>
      <c r="P201" s="112"/>
      <c r="Q201" s="112"/>
      <c r="R201" s="37"/>
      <c r="T201" s="83"/>
      <c r="U201" s="18" t="s">
        <v>24</v>
      </c>
      <c r="W201" s="99">
        <f>$V$201*$K$201</f>
        <v>0</v>
      </c>
      <c r="X201" s="99">
        <v>0.00864</v>
      </c>
      <c r="Y201" s="99">
        <f>$X$201*$K$201</f>
        <v>1.271376</v>
      </c>
      <c r="Z201" s="99">
        <v>0</v>
      </c>
      <c r="AA201" s="100">
        <f>$Z$201*$K$201</f>
        <v>0</v>
      </c>
      <c r="AR201" s="5" t="s">
        <v>94</v>
      </c>
      <c r="AT201" s="5" t="s">
        <v>97</v>
      </c>
      <c r="AU201" s="5" t="s">
        <v>41</v>
      </c>
      <c r="AY201" s="5" t="s">
        <v>87</v>
      </c>
      <c r="BE201" s="34">
        <f>IF($U$201="základná",$N$201,0)</f>
        <v>0</v>
      </c>
      <c r="BF201" s="34">
        <f>IF($U$201="znížená",$N$201,0)</f>
        <v>0</v>
      </c>
      <c r="BG201" s="34">
        <f>IF($U$201="zákl. prenesená",$N$201,0)</f>
        <v>0</v>
      </c>
      <c r="BH201" s="34">
        <f>IF($U$201="zníž. prenesená",$N$201,0)</f>
        <v>0</v>
      </c>
      <c r="BI201" s="34">
        <f>IF($U$201="nulová",$N$201,0)</f>
        <v>0</v>
      </c>
      <c r="BJ201" s="5" t="s">
        <v>41</v>
      </c>
      <c r="BK201" s="77">
        <f>ROUND($L$201*$K$201,3)</f>
        <v>0</v>
      </c>
      <c r="BL201" s="5" t="s">
        <v>89</v>
      </c>
      <c r="BM201" s="5" t="s">
        <v>817</v>
      </c>
    </row>
    <row r="202" spans="2:65" s="5" customFormat="1" ht="24" customHeight="1">
      <c r="B202" s="36"/>
      <c r="C202" s="101" t="s">
        <v>381</v>
      </c>
      <c r="D202" s="101" t="s">
        <v>97</v>
      </c>
      <c r="E202" s="102" t="s">
        <v>382</v>
      </c>
      <c r="F202" s="118" t="s">
        <v>383</v>
      </c>
      <c r="G202" s="119"/>
      <c r="H202" s="119"/>
      <c r="I202" s="119"/>
      <c r="J202" s="103" t="s">
        <v>113</v>
      </c>
      <c r="K202" s="104">
        <v>147.15</v>
      </c>
      <c r="L202" s="120">
        <v>0</v>
      </c>
      <c r="M202" s="119"/>
      <c r="N202" s="125">
        <f>ROUND($L$202*$K$202,3)</f>
        <v>0</v>
      </c>
      <c r="O202" s="112"/>
      <c r="P202" s="112"/>
      <c r="Q202" s="112"/>
      <c r="R202" s="37"/>
      <c r="T202" s="83"/>
      <c r="U202" s="18" t="s">
        <v>24</v>
      </c>
      <c r="W202" s="99">
        <f>$V$202*$K$202</f>
        <v>0</v>
      </c>
      <c r="X202" s="99">
        <v>0.00586</v>
      </c>
      <c r="Y202" s="99">
        <f>$X$202*$K$202</f>
        <v>0.862299</v>
      </c>
      <c r="Z202" s="99">
        <v>0</v>
      </c>
      <c r="AA202" s="100">
        <f>$Z$202*$K$202</f>
        <v>0</v>
      </c>
      <c r="AR202" s="5" t="s">
        <v>94</v>
      </c>
      <c r="AT202" s="5" t="s">
        <v>97</v>
      </c>
      <c r="AU202" s="5" t="s">
        <v>41</v>
      </c>
      <c r="AY202" s="5" t="s">
        <v>87</v>
      </c>
      <c r="BE202" s="34">
        <f>IF($U$202="základná",$N$202,0)</f>
        <v>0</v>
      </c>
      <c r="BF202" s="34">
        <f>IF($U$202="znížená",$N$202,0)</f>
        <v>0</v>
      </c>
      <c r="BG202" s="34">
        <f>IF($U$202="zákl. prenesená",$N$202,0)</f>
        <v>0</v>
      </c>
      <c r="BH202" s="34">
        <f>IF($U$202="zníž. prenesená",$N$202,0)</f>
        <v>0</v>
      </c>
      <c r="BI202" s="34">
        <f>IF($U$202="nulová",$N$202,0)</f>
        <v>0</v>
      </c>
      <c r="BJ202" s="5" t="s">
        <v>41</v>
      </c>
      <c r="BK202" s="77">
        <f>ROUND($L$202*$K$202,3)</f>
        <v>0</v>
      </c>
      <c r="BL202" s="5" t="s">
        <v>89</v>
      </c>
      <c r="BM202" s="5" t="s">
        <v>818</v>
      </c>
    </row>
    <row r="203" spans="2:65" s="5" customFormat="1" ht="24" customHeight="1">
      <c r="B203" s="36"/>
      <c r="C203" s="101" t="s">
        <v>385</v>
      </c>
      <c r="D203" s="101" t="s">
        <v>97</v>
      </c>
      <c r="E203" s="102" t="s">
        <v>386</v>
      </c>
      <c r="F203" s="118" t="s">
        <v>387</v>
      </c>
      <c r="G203" s="119"/>
      <c r="H203" s="119"/>
      <c r="I203" s="119"/>
      <c r="J203" s="103" t="s">
        <v>113</v>
      </c>
      <c r="K203" s="104">
        <v>147.15</v>
      </c>
      <c r="L203" s="120">
        <v>0</v>
      </c>
      <c r="M203" s="119"/>
      <c r="N203" s="125">
        <f>ROUND($L$203*$K$203,3)</f>
        <v>0</v>
      </c>
      <c r="O203" s="112"/>
      <c r="P203" s="112"/>
      <c r="Q203" s="112"/>
      <c r="R203" s="37"/>
      <c r="T203" s="83"/>
      <c r="U203" s="18" t="s">
        <v>24</v>
      </c>
      <c r="W203" s="99">
        <f>$V$203*$K$203</f>
        <v>0</v>
      </c>
      <c r="X203" s="99">
        <v>0.0017</v>
      </c>
      <c r="Y203" s="99">
        <f>$X$203*$K$203</f>
        <v>0.250155</v>
      </c>
      <c r="Z203" s="99">
        <v>0</v>
      </c>
      <c r="AA203" s="100">
        <f>$Z$203*$K$203</f>
        <v>0</v>
      </c>
      <c r="AR203" s="5" t="s">
        <v>94</v>
      </c>
      <c r="AT203" s="5" t="s">
        <v>97</v>
      </c>
      <c r="AU203" s="5" t="s">
        <v>41</v>
      </c>
      <c r="AY203" s="5" t="s">
        <v>87</v>
      </c>
      <c r="BE203" s="34">
        <f>IF($U$203="základná",$N$203,0)</f>
        <v>0</v>
      </c>
      <c r="BF203" s="34">
        <f>IF($U$203="znížená",$N$203,0)</f>
        <v>0</v>
      </c>
      <c r="BG203" s="34">
        <f>IF($U$203="zákl. prenesená",$N$203,0)</f>
        <v>0</v>
      </c>
      <c r="BH203" s="34">
        <f>IF($U$203="zníž. prenesená",$N$203,0)</f>
        <v>0</v>
      </c>
      <c r="BI203" s="34">
        <f>IF($U$203="nulová",$N$203,0)</f>
        <v>0</v>
      </c>
      <c r="BJ203" s="5" t="s">
        <v>41</v>
      </c>
      <c r="BK203" s="77">
        <f>ROUND($L$203*$K$203,3)</f>
        <v>0</v>
      </c>
      <c r="BL203" s="5" t="s">
        <v>89</v>
      </c>
      <c r="BM203" s="5" t="s">
        <v>819</v>
      </c>
    </row>
    <row r="204" spans="2:65" s="5" customFormat="1" ht="34.5" customHeight="1">
      <c r="B204" s="36"/>
      <c r="C204" s="96" t="s">
        <v>389</v>
      </c>
      <c r="D204" s="96" t="s">
        <v>84</v>
      </c>
      <c r="E204" s="97" t="s">
        <v>390</v>
      </c>
      <c r="F204" s="122" t="s">
        <v>391</v>
      </c>
      <c r="G204" s="112"/>
      <c r="H204" s="112"/>
      <c r="I204" s="112"/>
      <c r="J204" s="98" t="s">
        <v>110</v>
      </c>
      <c r="K204" s="82">
        <v>0</v>
      </c>
      <c r="L204" s="111">
        <v>0</v>
      </c>
      <c r="M204" s="112"/>
      <c r="N204" s="121">
        <f>ROUND($L$204*$K$204,3)</f>
        <v>0</v>
      </c>
      <c r="O204" s="112"/>
      <c r="P204" s="112"/>
      <c r="Q204" s="112"/>
      <c r="R204" s="37"/>
      <c r="T204" s="83"/>
      <c r="U204" s="18" t="s">
        <v>24</v>
      </c>
      <c r="W204" s="99">
        <f>$V$204*$K$204</f>
        <v>0</v>
      </c>
      <c r="X204" s="99">
        <v>0</v>
      </c>
      <c r="Y204" s="99">
        <f>$X$204*$K$204</f>
        <v>0</v>
      </c>
      <c r="Z204" s="99">
        <v>0</v>
      </c>
      <c r="AA204" s="100">
        <f>$Z$204*$K$204</f>
        <v>0</v>
      </c>
      <c r="AR204" s="5" t="s">
        <v>89</v>
      </c>
      <c r="AT204" s="5" t="s">
        <v>84</v>
      </c>
      <c r="AU204" s="5" t="s">
        <v>41</v>
      </c>
      <c r="AY204" s="5" t="s">
        <v>87</v>
      </c>
      <c r="BE204" s="34">
        <f>IF($U$204="základná",$N$204,0)</f>
        <v>0</v>
      </c>
      <c r="BF204" s="34">
        <f>IF($U$204="znížená",$N$204,0)</f>
        <v>0</v>
      </c>
      <c r="BG204" s="34">
        <f>IF($U$204="zákl. prenesená",$N$204,0)</f>
        <v>0</v>
      </c>
      <c r="BH204" s="34">
        <f>IF($U$204="zníž. prenesená",$N$204,0)</f>
        <v>0</v>
      </c>
      <c r="BI204" s="34">
        <f>IF($U$204="nulová",$N$204,0)</f>
        <v>0</v>
      </c>
      <c r="BJ204" s="5" t="s">
        <v>41</v>
      </c>
      <c r="BK204" s="77">
        <f>ROUND($L$204*$K$204,3)</f>
        <v>0</v>
      </c>
      <c r="BL204" s="5" t="s">
        <v>89</v>
      </c>
      <c r="BM204" s="5" t="s">
        <v>737</v>
      </c>
    </row>
    <row r="205" spans="2:65" s="5" customFormat="1" ht="13.5" customHeight="1">
      <c r="B205" s="36"/>
      <c r="C205" s="101" t="s">
        <v>393</v>
      </c>
      <c r="D205" s="101" t="s">
        <v>97</v>
      </c>
      <c r="E205" s="102" t="s">
        <v>394</v>
      </c>
      <c r="F205" s="118" t="s">
        <v>395</v>
      </c>
      <c r="G205" s="119"/>
      <c r="H205" s="119"/>
      <c r="I205" s="119"/>
      <c r="J205" s="103" t="s">
        <v>110</v>
      </c>
      <c r="K205" s="104">
        <v>0</v>
      </c>
      <c r="L205" s="120">
        <v>0</v>
      </c>
      <c r="M205" s="119"/>
      <c r="N205" s="125">
        <f>ROUND($L$205*$K$205,3)</f>
        <v>0</v>
      </c>
      <c r="O205" s="112"/>
      <c r="P205" s="112"/>
      <c r="Q205" s="112"/>
      <c r="R205" s="37"/>
      <c r="T205" s="83"/>
      <c r="U205" s="18" t="s">
        <v>24</v>
      </c>
      <c r="W205" s="99">
        <f>$V$205*$K$205</f>
        <v>0</v>
      </c>
      <c r="X205" s="99">
        <v>0.0176</v>
      </c>
      <c r="Y205" s="99">
        <f>$X$205*$K$205</f>
        <v>0</v>
      </c>
      <c r="Z205" s="99">
        <v>0</v>
      </c>
      <c r="AA205" s="100">
        <f>$Z$205*$K$205</f>
        <v>0</v>
      </c>
      <c r="AR205" s="5" t="s">
        <v>94</v>
      </c>
      <c r="AT205" s="5" t="s">
        <v>97</v>
      </c>
      <c r="AU205" s="5" t="s">
        <v>41</v>
      </c>
      <c r="AY205" s="5" t="s">
        <v>87</v>
      </c>
      <c r="BE205" s="34">
        <f>IF($U$205="základná",$N$205,0)</f>
        <v>0</v>
      </c>
      <c r="BF205" s="34">
        <f>IF($U$205="znížená",$N$205,0)</f>
        <v>0</v>
      </c>
      <c r="BG205" s="34">
        <f>IF($U$205="zákl. prenesená",$N$205,0)</f>
        <v>0</v>
      </c>
      <c r="BH205" s="34">
        <f>IF($U$205="zníž. prenesená",$N$205,0)</f>
        <v>0</v>
      </c>
      <c r="BI205" s="34">
        <f>IF($U$205="nulová",$N$205,0)</f>
        <v>0</v>
      </c>
      <c r="BJ205" s="5" t="s">
        <v>41</v>
      </c>
      <c r="BK205" s="77">
        <f>ROUND($L$205*$K$205,3)</f>
        <v>0</v>
      </c>
      <c r="BL205" s="5" t="s">
        <v>89</v>
      </c>
      <c r="BM205" s="5" t="s">
        <v>738</v>
      </c>
    </row>
    <row r="206" spans="2:65" s="5" customFormat="1" ht="34.5" customHeight="1">
      <c r="B206" s="36"/>
      <c r="C206" s="96" t="s">
        <v>397</v>
      </c>
      <c r="D206" s="96" t="s">
        <v>84</v>
      </c>
      <c r="E206" s="97" t="s">
        <v>398</v>
      </c>
      <c r="F206" s="122" t="s">
        <v>399</v>
      </c>
      <c r="G206" s="112"/>
      <c r="H206" s="112"/>
      <c r="I206" s="112"/>
      <c r="J206" s="98" t="s">
        <v>110</v>
      </c>
      <c r="K206" s="82">
        <v>1647</v>
      </c>
      <c r="L206" s="111">
        <v>0</v>
      </c>
      <c r="M206" s="112"/>
      <c r="N206" s="121">
        <f>ROUND($L$206*$K$206,3)</f>
        <v>0</v>
      </c>
      <c r="O206" s="112"/>
      <c r="P206" s="112"/>
      <c r="Q206" s="112"/>
      <c r="R206" s="37"/>
      <c r="T206" s="83"/>
      <c r="U206" s="18" t="s">
        <v>24</v>
      </c>
      <c r="W206" s="99">
        <f>$V$206*$K$206</f>
        <v>0</v>
      </c>
      <c r="X206" s="99">
        <v>1E-05</v>
      </c>
      <c r="Y206" s="99">
        <f>$X$206*$K$206</f>
        <v>0.016470000000000002</v>
      </c>
      <c r="Z206" s="99">
        <v>0</v>
      </c>
      <c r="AA206" s="100">
        <f>$Z$206*$K$206</f>
        <v>0</v>
      </c>
      <c r="AR206" s="5" t="s">
        <v>89</v>
      </c>
      <c r="AT206" s="5" t="s">
        <v>84</v>
      </c>
      <c r="AU206" s="5" t="s">
        <v>41</v>
      </c>
      <c r="AY206" s="5" t="s">
        <v>87</v>
      </c>
      <c r="BE206" s="34">
        <f>IF($U$206="základná",$N$206,0)</f>
        <v>0</v>
      </c>
      <c r="BF206" s="34">
        <f>IF($U$206="znížená",$N$206,0)</f>
        <v>0</v>
      </c>
      <c r="BG206" s="34">
        <f>IF($U$206="zákl. prenesená",$N$206,0)</f>
        <v>0</v>
      </c>
      <c r="BH206" s="34">
        <f>IF($U$206="zníž. prenesená",$N$206,0)</f>
        <v>0</v>
      </c>
      <c r="BI206" s="34">
        <f>IF($U$206="nulová",$N$206,0)</f>
        <v>0</v>
      </c>
      <c r="BJ206" s="5" t="s">
        <v>41</v>
      </c>
      <c r="BK206" s="77">
        <f>ROUND($L$206*$K$206,3)</f>
        <v>0</v>
      </c>
      <c r="BL206" s="5" t="s">
        <v>89</v>
      </c>
      <c r="BM206" s="5" t="s">
        <v>739</v>
      </c>
    </row>
    <row r="207" spans="2:65" s="5" customFormat="1" ht="24" customHeight="1">
      <c r="B207" s="36"/>
      <c r="C207" s="101" t="s">
        <v>401</v>
      </c>
      <c r="D207" s="101" t="s">
        <v>97</v>
      </c>
      <c r="E207" s="102" t="s">
        <v>402</v>
      </c>
      <c r="F207" s="118" t="s">
        <v>820</v>
      </c>
      <c r="G207" s="119"/>
      <c r="H207" s="119"/>
      <c r="I207" s="119"/>
      <c r="J207" s="103" t="s">
        <v>113</v>
      </c>
      <c r="K207" s="104">
        <v>360.034</v>
      </c>
      <c r="L207" s="120">
        <v>0</v>
      </c>
      <c r="M207" s="119"/>
      <c r="N207" s="125">
        <f>ROUND($L$207*$K$207,3)</f>
        <v>0</v>
      </c>
      <c r="O207" s="112"/>
      <c r="P207" s="112"/>
      <c r="Q207" s="112"/>
      <c r="R207" s="37"/>
      <c r="T207" s="83"/>
      <c r="U207" s="18" t="s">
        <v>24</v>
      </c>
      <c r="W207" s="99">
        <f>$V$207*$K$207</f>
        <v>0</v>
      </c>
      <c r="X207" s="99">
        <v>0.03619</v>
      </c>
      <c r="Y207" s="99">
        <f>$X$207*$K$207</f>
        <v>13.02963046</v>
      </c>
      <c r="Z207" s="99">
        <v>0</v>
      </c>
      <c r="AA207" s="100">
        <f>$Z$207*$K$207</f>
        <v>0</v>
      </c>
      <c r="AR207" s="5" t="s">
        <v>94</v>
      </c>
      <c r="AT207" s="5" t="s">
        <v>97</v>
      </c>
      <c r="AU207" s="5" t="s">
        <v>41</v>
      </c>
      <c r="AY207" s="5" t="s">
        <v>87</v>
      </c>
      <c r="BE207" s="34">
        <f>IF($U$207="základná",$N$207,0)</f>
        <v>0</v>
      </c>
      <c r="BF207" s="34">
        <f>IF($U$207="znížená",$N$207,0)</f>
        <v>0</v>
      </c>
      <c r="BG207" s="34">
        <f>IF($U$207="zákl. prenesená",$N$207,0)</f>
        <v>0</v>
      </c>
      <c r="BH207" s="34">
        <f>IF($U$207="zníž. prenesená",$N$207,0)</f>
        <v>0</v>
      </c>
      <c r="BI207" s="34">
        <f>IF($U$207="nulová",$N$207,0)</f>
        <v>0</v>
      </c>
      <c r="BJ207" s="5" t="s">
        <v>41</v>
      </c>
      <c r="BK207" s="77">
        <f>ROUND($L$207*$K$207,3)</f>
        <v>0</v>
      </c>
      <c r="BL207" s="5" t="s">
        <v>89</v>
      </c>
      <c r="BM207" s="5" t="s">
        <v>741</v>
      </c>
    </row>
    <row r="208" spans="2:65" s="5" customFormat="1" ht="34.5" customHeight="1">
      <c r="B208" s="36"/>
      <c r="C208" s="96" t="s">
        <v>405</v>
      </c>
      <c r="D208" s="96" t="s">
        <v>84</v>
      </c>
      <c r="E208" s="97" t="s">
        <v>406</v>
      </c>
      <c r="F208" s="122" t="s">
        <v>407</v>
      </c>
      <c r="G208" s="112"/>
      <c r="H208" s="112"/>
      <c r="I208" s="112"/>
      <c r="J208" s="98" t="s">
        <v>113</v>
      </c>
      <c r="K208" s="82">
        <v>135</v>
      </c>
      <c r="L208" s="111">
        <v>0</v>
      </c>
      <c r="M208" s="112"/>
      <c r="N208" s="121">
        <f>ROUND($L$208*$K$208,3)</f>
        <v>0</v>
      </c>
      <c r="O208" s="112"/>
      <c r="P208" s="112"/>
      <c r="Q208" s="112"/>
      <c r="R208" s="37"/>
      <c r="T208" s="83"/>
      <c r="U208" s="18" t="s">
        <v>24</v>
      </c>
      <c r="W208" s="99">
        <f>$V$208*$K$208</f>
        <v>0</v>
      </c>
      <c r="X208" s="99">
        <v>3E-05</v>
      </c>
      <c r="Y208" s="99">
        <f>$X$208*$K$208</f>
        <v>0.00405</v>
      </c>
      <c r="Z208" s="99">
        <v>0</v>
      </c>
      <c r="AA208" s="100">
        <f>$Z$208*$K$208</f>
        <v>0</v>
      </c>
      <c r="AR208" s="5" t="s">
        <v>89</v>
      </c>
      <c r="AT208" s="5" t="s">
        <v>84</v>
      </c>
      <c r="AU208" s="5" t="s">
        <v>41</v>
      </c>
      <c r="AY208" s="5" t="s">
        <v>87</v>
      </c>
      <c r="BE208" s="34">
        <f>IF($U$208="základná",$N$208,0)</f>
        <v>0</v>
      </c>
      <c r="BF208" s="34">
        <f>IF($U$208="znížená",$N$208,0)</f>
        <v>0</v>
      </c>
      <c r="BG208" s="34">
        <f>IF($U$208="zákl. prenesená",$N$208,0)</f>
        <v>0</v>
      </c>
      <c r="BH208" s="34">
        <f>IF($U$208="zníž. prenesená",$N$208,0)</f>
        <v>0</v>
      </c>
      <c r="BI208" s="34">
        <f>IF($U$208="nulová",$N$208,0)</f>
        <v>0</v>
      </c>
      <c r="BJ208" s="5" t="s">
        <v>41</v>
      </c>
      <c r="BK208" s="77">
        <f>ROUND($L$208*$K$208,3)</f>
        <v>0</v>
      </c>
      <c r="BL208" s="5" t="s">
        <v>89</v>
      </c>
      <c r="BM208" s="5" t="s">
        <v>821</v>
      </c>
    </row>
    <row r="209" spans="2:65" s="5" customFormat="1" ht="13.5" customHeight="1">
      <c r="B209" s="36"/>
      <c r="C209" s="101" t="s">
        <v>409</v>
      </c>
      <c r="D209" s="101" t="s">
        <v>97</v>
      </c>
      <c r="E209" s="102" t="s">
        <v>410</v>
      </c>
      <c r="F209" s="118" t="s">
        <v>411</v>
      </c>
      <c r="G209" s="119"/>
      <c r="H209" s="119"/>
      <c r="I209" s="119"/>
      <c r="J209" s="103" t="s">
        <v>113</v>
      </c>
      <c r="K209" s="104">
        <v>137.025</v>
      </c>
      <c r="L209" s="120">
        <v>0</v>
      </c>
      <c r="M209" s="119"/>
      <c r="N209" s="125">
        <f>ROUND($L$209*$K$209,3)</f>
        <v>0</v>
      </c>
      <c r="O209" s="112"/>
      <c r="P209" s="112"/>
      <c r="Q209" s="112"/>
      <c r="R209" s="37"/>
      <c r="T209" s="83"/>
      <c r="U209" s="18" t="s">
        <v>24</v>
      </c>
      <c r="W209" s="99">
        <f>$V$209*$K$209</f>
        <v>0</v>
      </c>
      <c r="X209" s="99">
        <v>0.00105</v>
      </c>
      <c r="Y209" s="99">
        <f>$X$209*$K$209</f>
        <v>0.14387624999999998</v>
      </c>
      <c r="Z209" s="99">
        <v>0</v>
      </c>
      <c r="AA209" s="100">
        <f>$Z$209*$K$209</f>
        <v>0</v>
      </c>
      <c r="AR209" s="5" t="s">
        <v>94</v>
      </c>
      <c r="AT209" s="5" t="s">
        <v>97</v>
      </c>
      <c r="AU209" s="5" t="s">
        <v>41</v>
      </c>
      <c r="AY209" s="5" t="s">
        <v>87</v>
      </c>
      <c r="BE209" s="34">
        <f>IF($U$209="základná",$N$209,0)</f>
        <v>0</v>
      </c>
      <c r="BF209" s="34">
        <f>IF($U$209="znížená",$N$209,0)</f>
        <v>0</v>
      </c>
      <c r="BG209" s="34">
        <f>IF($U$209="zákl. prenesená",$N$209,0)</f>
        <v>0</v>
      </c>
      <c r="BH209" s="34">
        <f>IF($U$209="zníž. prenesená",$N$209,0)</f>
        <v>0</v>
      </c>
      <c r="BI209" s="34">
        <f>IF($U$209="nulová",$N$209,0)</f>
        <v>0</v>
      </c>
      <c r="BJ209" s="5" t="s">
        <v>41</v>
      </c>
      <c r="BK209" s="77">
        <f>ROUND($L$209*$K$209,3)</f>
        <v>0</v>
      </c>
      <c r="BL209" s="5" t="s">
        <v>89</v>
      </c>
      <c r="BM209" s="5" t="s">
        <v>822</v>
      </c>
    </row>
    <row r="210" spans="2:65" s="5" customFormat="1" ht="24" customHeight="1">
      <c r="B210" s="36"/>
      <c r="C210" s="96" t="s">
        <v>413</v>
      </c>
      <c r="D210" s="96" t="s">
        <v>84</v>
      </c>
      <c r="E210" s="97" t="s">
        <v>414</v>
      </c>
      <c r="F210" s="122" t="s">
        <v>415</v>
      </c>
      <c r="G210" s="112"/>
      <c r="H210" s="112"/>
      <c r="I210" s="112"/>
      <c r="J210" s="98" t="s">
        <v>113</v>
      </c>
      <c r="K210" s="82">
        <v>405</v>
      </c>
      <c r="L210" s="111">
        <v>0</v>
      </c>
      <c r="M210" s="112"/>
      <c r="N210" s="121">
        <f>ROUND($L$210*$K$210,3)</f>
        <v>0</v>
      </c>
      <c r="O210" s="112"/>
      <c r="P210" s="112"/>
      <c r="Q210" s="112"/>
      <c r="R210" s="37"/>
      <c r="T210" s="83"/>
      <c r="U210" s="18" t="s">
        <v>24</v>
      </c>
      <c r="W210" s="99">
        <f>$V$210*$K$210</f>
        <v>0</v>
      </c>
      <c r="X210" s="99">
        <v>1.7E-05</v>
      </c>
      <c r="Y210" s="99">
        <f>$X$210*$K$210</f>
        <v>0.006885</v>
      </c>
      <c r="Z210" s="99">
        <v>0</v>
      </c>
      <c r="AA210" s="100">
        <f>$Z$210*$K$210</f>
        <v>0</v>
      </c>
      <c r="AR210" s="5" t="s">
        <v>89</v>
      </c>
      <c r="AT210" s="5" t="s">
        <v>84</v>
      </c>
      <c r="AU210" s="5" t="s">
        <v>41</v>
      </c>
      <c r="AY210" s="5" t="s">
        <v>87</v>
      </c>
      <c r="BE210" s="34">
        <f>IF($U$210="základná",$N$210,0)</f>
        <v>0</v>
      </c>
      <c r="BF210" s="34">
        <f>IF($U$210="znížená",$N$210,0)</f>
        <v>0</v>
      </c>
      <c r="BG210" s="34">
        <f>IF($U$210="zákl. prenesená",$N$210,0)</f>
        <v>0</v>
      </c>
      <c r="BH210" s="34">
        <f>IF($U$210="zníž. prenesená",$N$210,0)</f>
        <v>0</v>
      </c>
      <c r="BI210" s="34">
        <f>IF($U$210="nulová",$N$210,0)</f>
        <v>0</v>
      </c>
      <c r="BJ210" s="5" t="s">
        <v>41</v>
      </c>
      <c r="BK210" s="77">
        <f>ROUND($L$210*$K$210,3)</f>
        <v>0</v>
      </c>
      <c r="BL210" s="5" t="s">
        <v>89</v>
      </c>
      <c r="BM210" s="5" t="s">
        <v>823</v>
      </c>
    </row>
    <row r="211" spans="2:65" s="5" customFormat="1" ht="13.5" customHeight="1">
      <c r="B211" s="36"/>
      <c r="C211" s="101" t="s">
        <v>417</v>
      </c>
      <c r="D211" s="101" t="s">
        <v>97</v>
      </c>
      <c r="E211" s="102" t="s">
        <v>418</v>
      </c>
      <c r="F211" s="118" t="s">
        <v>419</v>
      </c>
      <c r="G211" s="119"/>
      <c r="H211" s="119"/>
      <c r="I211" s="119"/>
      <c r="J211" s="103" t="s">
        <v>113</v>
      </c>
      <c r="K211" s="104">
        <v>147.15</v>
      </c>
      <c r="L211" s="120">
        <v>0</v>
      </c>
      <c r="M211" s="119"/>
      <c r="N211" s="125">
        <f>ROUND($L$211*$K$211,3)</f>
        <v>0</v>
      </c>
      <c r="O211" s="112"/>
      <c r="P211" s="112"/>
      <c r="Q211" s="112"/>
      <c r="R211" s="37"/>
      <c r="T211" s="83"/>
      <c r="U211" s="18" t="s">
        <v>24</v>
      </c>
      <c r="W211" s="99">
        <f>$V$211*$K$211</f>
        <v>0</v>
      </c>
      <c r="X211" s="99">
        <v>0.00086</v>
      </c>
      <c r="Y211" s="99">
        <f>$X$211*$K$211</f>
        <v>0.126549</v>
      </c>
      <c r="Z211" s="99">
        <v>0</v>
      </c>
      <c r="AA211" s="100">
        <f>$Z$211*$K$211</f>
        <v>0</v>
      </c>
      <c r="AR211" s="5" t="s">
        <v>94</v>
      </c>
      <c r="AT211" s="5" t="s">
        <v>97</v>
      </c>
      <c r="AU211" s="5" t="s">
        <v>41</v>
      </c>
      <c r="AY211" s="5" t="s">
        <v>87</v>
      </c>
      <c r="BE211" s="34">
        <f>IF($U$211="základná",$N$211,0)</f>
        <v>0</v>
      </c>
      <c r="BF211" s="34">
        <f>IF($U$211="znížená",$N$211,0)</f>
        <v>0</v>
      </c>
      <c r="BG211" s="34">
        <f>IF($U$211="zákl. prenesená",$N$211,0)</f>
        <v>0</v>
      </c>
      <c r="BH211" s="34">
        <f>IF($U$211="zníž. prenesená",$N$211,0)</f>
        <v>0</v>
      </c>
      <c r="BI211" s="34">
        <f>IF($U$211="nulová",$N$211,0)</f>
        <v>0</v>
      </c>
      <c r="BJ211" s="5" t="s">
        <v>41</v>
      </c>
      <c r="BK211" s="77">
        <f>ROUND($L$211*$K$211,3)</f>
        <v>0</v>
      </c>
      <c r="BL211" s="5" t="s">
        <v>89</v>
      </c>
      <c r="BM211" s="5" t="s">
        <v>824</v>
      </c>
    </row>
    <row r="212" spans="2:65" s="5" customFormat="1" ht="13.5" customHeight="1">
      <c r="B212" s="36"/>
      <c r="C212" s="101" t="s">
        <v>421</v>
      </c>
      <c r="D212" s="101" t="s">
        <v>97</v>
      </c>
      <c r="E212" s="102" t="s">
        <v>422</v>
      </c>
      <c r="F212" s="118" t="s">
        <v>423</v>
      </c>
      <c r="G212" s="119"/>
      <c r="H212" s="119"/>
      <c r="I212" s="119"/>
      <c r="J212" s="103" t="s">
        <v>113</v>
      </c>
      <c r="K212" s="104">
        <v>147.15</v>
      </c>
      <c r="L212" s="120">
        <v>0</v>
      </c>
      <c r="M212" s="119"/>
      <c r="N212" s="125">
        <f>ROUND($L$212*$K$212,3)</f>
        <v>0</v>
      </c>
      <c r="O212" s="112"/>
      <c r="P212" s="112"/>
      <c r="Q212" s="112"/>
      <c r="R212" s="37"/>
      <c r="T212" s="83"/>
      <c r="U212" s="18" t="s">
        <v>24</v>
      </c>
      <c r="W212" s="99">
        <f>$V$212*$K$212</f>
        <v>0</v>
      </c>
      <c r="X212" s="99">
        <v>0.00054</v>
      </c>
      <c r="Y212" s="99">
        <f>$X$212*$K$212</f>
        <v>0.079461</v>
      </c>
      <c r="Z212" s="99">
        <v>0</v>
      </c>
      <c r="AA212" s="100">
        <f>$Z$212*$K$212</f>
        <v>0</v>
      </c>
      <c r="AR212" s="5" t="s">
        <v>94</v>
      </c>
      <c r="AT212" s="5" t="s">
        <v>97</v>
      </c>
      <c r="AU212" s="5" t="s">
        <v>41</v>
      </c>
      <c r="AY212" s="5" t="s">
        <v>87</v>
      </c>
      <c r="BE212" s="34">
        <f>IF($U$212="základná",$N$212,0)</f>
        <v>0</v>
      </c>
      <c r="BF212" s="34">
        <f>IF($U$212="znížená",$N$212,0)</f>
        <v>0</v>
      </c>
      <c r="BG212" s="34">
        <f>IF($U$212="zákl. prenesená",$N$212,0)</f>
        <v>0</v>
      </c>
      <c r="BH212" s="34">
        <f>IF($U$212="zníž. prenesená",$N$212,0)</f>
        <v>0</v>
      </c>
      <c r="BI212" s="34">
        <f>IF($U$212="nulová",$N$212,0)</f>
        <v>0</v>
      </c>
      <c r="BJ212" s="5" t="s">
        <v>41</v>
      </c>
      <c r="BK212" s="77">
        <f>ROUND($L$212*$K$212,3)</f>
        <v>0</v>
      </c>
      <c r="BL212" s="5" t="s">
        <v>89</v>
      </c>
      <c r="BM212" s="5" t="s">
        <v>825</v>
      </c>
    </row>
    <row r="213" spans="2:65" s="5" customFormat="1" ht="13.5" customHeight="1">
      <c r="B213" s="36"/>
      <c r="C213" s="101" t="s">
        <v>425</v>
      </c>
      <c r="D213" s="101" t="s">
        <v>97</v>
      </c>
      <c r="E213" s="102" t="s">
        <v>426</v>
      </c>
      <c r="F213" s="118" t="s">
        <v>427</v>
      </c>
      <c r="G213" s="119"/>
      <c r="H213" s="119"/>
      <c r="I213" s="119"/>
      <c r="J213" s="103" t="s">
        <v>113</v>
      </c>
      <c r="K213" s="104">
        <v>147.15</v>
      </c>
      <c r="L213" s="120">
        <v>0</v>
      </c>
      <c r="M213" s="119"/>
      <c r="N213" s="125">
        <f>ROUND($L$213*$K$213,3)</f>
        <v>0</v>
      </c>
      <c r="O213" s="112"/>
      <c r="P213" s="112"/>
      <c r="Q213" s="112"/>
      <c r="R213" s="37"/>
      <c r="T213" s="83"/>
      <c r="U213" s="18" t="s">
        <v>24</v>
      </c>
      <c r="W213" s="99">
        <f>$V$213*$K$213</f>
        <v>0</v>
      </c>
      <c r="X213" s="99">
        <v>0.00094</v>
      </c>
      <c r="Y213" s="99">
        <f>$X$213*$K$213</f>
        <v>0.138321</v>
      </c>
      <c r="Z213" s="99">
        <v>0</v>
      </c>
      <c r="AA213" s="100">
        <f>$Z$213*$K$213</f>
        <v>0</v>
      </c>
      <c r="AR213" s="5" t="s">
        <v>94</v>
      </c>
      <c r="AT213" s="5" t="s">
        <v>97</v>
      </c>
      <c r="AU213" s="5" t="s">
        <v>41</v>
      </c>
      <c r="AY213" s="5" t="s">
        <v>87</v>
      </c>
      <c r="BE213" s="34">
        <f>IF($U$213="základná",$N$213,0)</f>
        <v>0</v>
      </c>
      <c r="BF213" s="34">
        <f>IF($U$213="znížená",$N$213,0)</f>
        <v>0</v>
      </c>
      <c r="BG213" s="34">
        <f>IF($U$213="zákl. prenesená",$N$213,0)</f>
        <v>0</v>
      </c>
      <c r="BH213" s="34">
        <f>IF($U$213="zníž. prenesená",$N$213,0)</f>
        <v>0</v>
      </c>
      <c r="BI213" s="34">
        <f>IF($U$213="nulová",$N$213,0)</f>
        <v>0</v>
      </c>
      <c r="BJ213" s="5" t="s">
        <v>41</v>
      </c>
      <c r="BK213" s="77">
        <f>ROUND($L$213*$K$213,3)</f>
        <v>0</v>
      </c>
      <c r="BL213" s="5" t="s">
        <v>89</v>
      </c>
      <c r="BM213" s="5" t="s">
        <v>826</v>
      </c>
    </row>
    <row r="214" spans="2:65" s="5" customFormat="1" ht="24" customHeight="1">
      <c r="B214" s="36"/>
      <c r="C214" s="96" t="s">
        <v>429</v>
      </c>
      <c r="D214" s="96" t="s">
        <v>84</v>
      </c>
      <c r="E214" s="97" t="s">
        <v>430</v>
      </c>
      <c r="F214" s="122" t="s">
        <v>431</v>
      </c>
      <c r="G214" s="112"/>
      <c r="H214" s="112"/>
      <c r="I214" s="112"/>
      <c r="J214" s="98" t="s">
        <v>113</v>
      </c>
      <c r="K214" s="82">
        <v>10</v>
      </c>
      <c r="L214" s="111">
        <v>0</v>
      </c>
      <c r="M214" s="112"/>
      <c r="N214" s="121">
        <f>ROUND($L$214*$K$214,3)</f>
        <v>0</v>
      </c>
      <c r="O214" s="112"/>
      <c r="P214" s="112"/>
      <c r="Q214" s="112"/>
      <c r="R214" s="37"/>
      <c r="T214" s="83"/>
      <c r="U214" s="18" t="s">
        <v>24</v>
      </c>
      <c r="W214" s="99">
        <f>$V$214*$K$214</f>
        <v>0</v>
      </c>
      <c r="X214" s="99">
        <v>0.00266</v>
      </c>
      <c r="Y214" s="99">
        <f>$X$214*$K$214</f>
        <v>0.0266</v>
      </c>
      <c r="Z214" s="99">
        <v>0</v>
      </c>
      <c r="AA214" s="100">
        <f>$Z$214*$K$214</f>
        <v>0</v>
      </c>
      <c r="AR214" s="5" t="s">
        <v>89</v>
      </c>
      <c r="AT214" s="5" t="s">
        <v>84</v>
      </c>
      <c r="AU214" s="5" t="s">
        <v>41</v>
      </c>
      <c r="AY214" s="5" t="s">
        <v>87</v>
      </c>
      <c r="BE214" s="34">
        <f>IF($U$214="základná",$N$214,0)</f>
        <v>0</v>
      </c>
      <c r="BF214" s="34">
        <f>IF($U$214="znížená",$N$214,0)</f>
        <v>0</v>
      </c>
      <c r="BG214" s="34">
        <f>IF($U$214="zákl. prenesená",$N$214,0)</f>
        <v>0</v>
      </c>
      <c r="BH214" s="34">
        <f>IF($U$214="zníž. prenesená",$N$214,0)</f>
        <v>0</v>
      </c>
      <c r="BI214" s="34">
        <f>IF($U$214="nulová",$N$214,0)</f>
        <v>0</v>
      </c>
      <c r="BJ214" s="5" t="s">
        <v>41</v>
      </c>
      <c r="BK214" s="77">
        <f>ROUND($L$214*$K$214,3)</f>
        <v>0</v>
      </c>
      <c r="BL214" s="5" t="s">
        <v>89</v>
      </c>
      <c r="BM214" s="5" t="s">
        <v>748</v>
      </c>
    </row>
    <row r="215" spans="2:65" s="5" customFormat="1" ht="24" customHeight="1">
      <c r="B215" s="36"/>
      <c r="C215" s="101" t="s">
        <v>433</v>
      </c>
      <c r="D215" s="101" t="s">
        <v>97</v>
      </c>
      <c r="E215" s="102" t="s">
        <v>434</v>
      </c>
      <c r="F215" s="118" t="s">
        <v>435</v>
      </c>
      <c r="G215" s="119"/>
      <c r="H215" s="119"/>
      <c r="I215" s="119"/>
      <c r="J215" s="103" t="s">
        <v>113</v>
      </c>
      <c r="K215" s="104">
        <v>10</v>
      </c>
      <c r="L215" s="120">
        <v>0</v>
      </c>
      <c r="M215" s="119"/>
      <c r="N215" s="125">
        <f>ROUND($L$215*$K$215,3)</f>
        <v>0</v>
      </c>
      <c r="O215" s="112"/>
      <c r="P215" s="112"/>
      <c r="Q215" s="112"/>
      <c r="R215" s="37"/>
      <c r="T215" s="83"/>
      <c r="U215" s="18" t="s">
        <v>24</v>
      </c>
      <c r="W215" s="99">
        <f>$V$215*$K$215</f>
        <v>0</v>
      </c>
      <c r="X215" s="99">
        <v>0.02014</v>
      </c>
      <c r="Y215" s="99">
        <f>$X$215*$K$215</f>
        <v>0.20140000000000002</v>
      </c>
      <c r="Z215" s="99">
        <v>0</v>
      </c>
      <c r="AA215" s="100">
        <f>$Z$215*$K$215</f>
        <v>0</v>
      </c>
      <c r="AR215" s="5" t="s">
        <v>94</v>
      </c>
      <c r="AT215" s="5" t="s">
        <v>97</v>
      </c>
      <c r="AU215" s="5" t="s">
        <v>41</v>
      </c>
      <c r="AY215" s="5" t="s">
        <v>87</v>
      </c>
      <c r="BE215" s="34">
        <f>IF($U$215="základná",$N$215,0)</f>
        <v>0</v>
      </c>
      <c r="BF215" s="34">
        <f>IF($U$215="znížená",$N$215,0)</f>
        <v>0</v>
      </c>
      <c r="BG215" s="34">
        <f>IF($U$215="zákl. prenesená",$N$215,0)</f>
        <v>0</v>
      </c>
      <c r="BH215" s="34">
        <f>IF($U$215="zníž. prenesená",$N$215,0)</f>
        <v>0</v>
      </c>
      <c r="BI215" s="34">
        <f>IF($U$215="nulová",$N$215,0)</f>
        <v>0</v>
      </c>
      <c r="BJ215" s="5" t="s">
        <v>41</v>
      </c>
      <c r="BK215" s="77">
        <f>ROUND($L$215*$K$215,3)</f>
        <v>0</v>
      </c>
      <c r="BL215" s="5" t="s">
        <v>89</v>
      </c>
      <c r="BM215" s="5" t="s">
        <v>749</v>
      </c>
    </row>
    <row r="216" spans="2:65" s="5" customFormat="1" ht="24" customHeight="1">
      <c r="B216" s="36"/>
      <c r="C216" s="96" t="s">
        <v>437</v>
      </c>
      <c r="D216" s="96" t="s">
        <v>84</v>
      </c>
      <c r="E216" s="97" t="s">
        <v>438</v>
      </c>
      <c r="F216" s="122" t="s">
        <v>439</v>
      </c>
      <c r="G216" s="112"/>
      <c r="H216" s="112"/>
      <c r="I216" s="112"/>
      <c r="J216" s="98" t="s">
        <v>113</v>
      </c>
      <c r="K216" s="82">
        <v>135</v>
      </c>
      <c r="L216" s="111">
        <v>0</v>
      </c>
      <c r="M216" s="112"/>
      <c r="N216" s="121">
        <f>ROUND($L$216*$K$216,3)</f>
        <v>0</v>
      </c>
      <c r="O216" s="112"/>
      <c r="P216" s="112"/>
      <c r="Q216" s="112"/>
      <c r="R216" s="37"/>
      <c r="T216" s="83"/>
      <c r="U216" s="18" t="s">
        <v>24</v>
      </c>
      <c r="W216" s="99">
        <f>$V$216*$K$216</f>
        <v>0</v>
      </c>
      <c r="X216" s="99">
        <v>0.00266</v>
      </c>
      <c r="Y216" s="99">
        <f>$X$216*$K$216</f>
        <v>0.35910000000000003</v>
      </c>
      <c r="Z216" s="99">
        <v>0</v>
      </c>
      <c r="AA216" s="100">
        <f>$Z$216*$K$216</f>
        <v>0</v>
      </c>
      <c r="AR216" s="5" t="s">
        <v>89</v>
      </c>
      <c r="AT216" s="5" t="s">
        <v>84</v>
      </c>
      <c r="AU216" s="5" t="s">
        <v>41</v>
      </c>
      <c r="AY216" s="5" t="s">
        <v>87</v>
      </c>
      <c r="BE216" s="34">
        <f>IF($U$216="základná",$N$216,0)</f>
        <v>0</v>
      </c>
      <c r="BF216" s="34">
        <f>IF($U$216="znížená",$N$216,0)</f>
        <v>0</v>
      </c>
      <c r="BG216" s="34">
        <f>IF($U$216="zákl. prenesená",$N$216,0)</f>
        <v>0</v>
      </c>
      <c r="BH216" s="34">
        <f>IF($U$216="zníž. prenesená",$N$216,0)</f>
        <v>0</v>
      </c>
      <c r="BI216" s="34">
        <f>IF($U$216="nulová",$N$216,0)</f>
        <v>0</v>
      </c>
      <c r="BJ216" s="5" t="s">
        <v>41</v>
      </c>
      <c r="BK216" s="77">
        <f>ROUND($L$216*$K$216,3)</f>
        <v>0</v>
      </c>
      <c r="BL216" s="5" t="s">
        <v>89</v>
      </c>
      <c r="BM216" s="5" t="s">
        <v>750</v>
      </c>
    </row>
    <row r="217" spans="2:65" s="5" customFormat="1" ht="24" customHeight="1">
      <c r="B217" s="36"/>
      <c r="C217" s="101" t="s">
        <v>441</v>
      </c>
      <c r="D217" s="101" t="s">
        <v>97</v>
      </c>
      <c r="E217" s="102" t="s">
        <v>442</v>
      </c>
      <c r="F217" s="118" t="s">
        <v>827</v>
      </c>
      <c r="G217" s="119"/>
      <c r="H217" s="119"/>
      <c r="I217" s="119"/>
      <c r="J217" s="103" t="s">
        <v>113</v>
      </c>
      <c r="K217" s="104">
        <v>137.025</v>
      </c>
      <c r="L217" s="120">
        <v>0</v>
      </c>
      <c r="M217" s="119"/>
      <c r="N217" s="125">
        <f>ROUND($L$217*$K$217,3)</f>
        <v>0</v>
      </c>
      <c r="O217" s="112"/>
      <c r="P217" s="112"/>
      <c r="Q217" s="112"/>
      <c r="R217" s="37"/>
      <c r="T217" s="83"/>
      <c r="U217" s="18" t="s">
        <v>24</v>
      </c>
      <c r="W217" s="99">
        <f>$V$217*$K$217</f>
        <v>0</v>
      </c>
      <c r="X217" s="99">
        <v>0.01586</v>
      </c>
      <c r="Y217" s="99">
        <f>$X$217*$K$217</f>
        <v>2.1732165</v>
      </c>
      <c r="Z217" s="99">
        <v>0</v>
      </c>
      <c r="AA217" s="100">
        <f>$Z$217*$K$217</f>
        <v>0</v>
      </c>
      <c r="AR217" s="5" t="s">
        <v>94</v>
      </c>
      <c r="AT217" s="5" t="s">
        <v>97</v>
      </c>
      <c r="AU217" s="5" t="s">
        <v>41</v>
      </c>
      <c r="AY217" s="5" t="s">
        <v>87</v>
      </c>
      <c r="BE217" s="34">
        <f>IF($U$217="základná",$N$217,0)</f>
        <v>0</v>
      </c>
      <c r="BF217" s="34">
        <f>IF($U$217="znížená",$N$217,0)</f>
        <v>0</v>
      </c>
      <c r="BG217" s="34">
        <f>IF($U$217="zákl. prenesená",$N$217,0)</f>
        <v>0</v>
      </c>
      <c r="BH217" s="34">
        <f>IF($U$217="zníž. prenesená",$N$217,0)</f>
        <v>0</v>
      </c>
      <c r="BI217" s="34">
        <f>IF($U$217="nulová",$N$217,0)</f>
        <v>0</v>
      </c>
      <c r="BJ217" s="5" t="s">
        <v>41</v>
      </c>
      <c r="BK217" s="77">
        <f>ROUND($L$217*$K$217,3)</f>
        <v>0</v>
      </c>
      <c r="BL217" s="5" t="s">
        <v>89</v>
      </c>
      <c r="BM217" s="5" t="s">
        <v>751</v>
      </c>
    </row>
    <row r="218" spans="2:65" s="5" customFormat="1" ht="13.5" customHeight="1">
      <c r="B218" s="36"/>
      <c r="C218" s="101" t="s">
        <v>445</v>
      </c>
      <c r="D218" s="101" t="s">
        <v>97</v>
      </c>
      <c r="E218" s="102" t="s">
        <v>446</v>
      </c>
      <c r="F218" s="118" t="s">
        <v>447</v>
      </c>
      <c r="G218" s="119"/>
      <c r="H218" s="119"/>
      <c r="I218" s="119"/>
      <c r="J218" s="103" t="s">
        <v>113</v>
      </c>
      <c r="K218" s="104">
        <v>137.025</v>
      </c>
      <c r="L218" s="120">
        <v>0</v>
      </c>
      <c r="M218" s="119"/>
      <c r="N218" s="125">
        <f>ROUND($L$218*$K$218,3)</f>
        <v>0</v>
      </c>
      <c r="O218" s="112"/>
      <c r="P218" s="112"/>
      <c r="Q218" s="112"/>
      <c r="R218" s="37"/>
      <c r="T218" s="83"/>
      <c r="U218" s="18" t="s">
        <v>24</v>
      </c>
      <c r="W218" s="99">
        <f>$V$218*$K$218</f>
        <v>0</v>
      </c>
      <c r="X218" s="99">
        <v>0.00036</v>
      </c>
      <c r="Y218" s="99">
        <f>$X$218*$K$218</f>
        <v>0.049329000000000005</v>
      </c>
      <c r="Z218" s="99">
        <v>0</v>
      </c>
      <c r="AA218" s="100">
        <f>$Z$218*$K$218</f>
        <v>0</v>
      </c>
      <c r="AR218" s="5" t="s">
        <v>94</v>
      </c>
      <c r="AT218" s="5" t="s">
        <v>97</v>
      </c>
      <c r="AU218" s="5" t="s">
        <v>41</v>
      </c>
      <c r="AY218" s="5" t="s">
        <v>87</v>
      </c>
      <c r="BE218" s="34">
        <f>IF($U$218="základná",$N$218,0)</f>
        <v>0</v>
      </c>
      <c r="BF218" s="34">
        <f>IF($U$218="znížená",$N$218,0)</f>
        <v>0</v>
      </c>
      <c r="BG218" s="34">
        <f>IF($U$218="zákl. prenesená",$N$218,0)</f>
        <v>0</v>
      </c>
      <c r="BH218" s="34">
        <f>IF($U$218="zníž. prenesená",$N$218,0)</f>
        <v>0</v>
      </c>
      <c r="BI218" s="34">
        <f>IF($U$218="nulová",$N$218,0)</f>
        <v>0</v>
      </c>
      <c r="BJ218" s="5" t="s">
        <v>41</v>
      </c>
      <c r="BK218" s="77">
        <f>ROUND($L$218*$K$218,3)</f>
        <v>0</v>
      </c>
      <c r="BL218" s="5" t="s">
        <v>89</v>
      </c>
      <c r="BM218" s="5" t="s">
        <v>828</v>
      </c>
    </row>
    <row r="219" spans="2:65" s="5" customFormat="1" ht="24" customHeight="1">
      <c r="B219" s="36"/>
      <c r="C219" s="96" t="s">
        <v>449</v>
      </c>
      <c r="D219" s="96" t="s">
        <v>84</v>
      </c>
      <c r="E219" s="97" t="s">
        <v>450</v>
      </c>
      <c r="F219" s="122" t="s">
        <v>451</v>
      </c>
      <c r="G219" s="112"/>
      <c r="H219" s="112"/>
      <c r="I219" s="112"/>
      <c r="J219" s="98" t="s">
        <v>113</v>
      </c>
      <c r="K219" s="82">
        <v>66</v>
      </c>
      <c r="L219" s="111">
        <v>0</v>
      </c>
      <c r="M219" s="112"/>
      <c r="N219" s="121">
        <f>ROUND($L$219*$K$219,3)</f>
        <v>0</v>
      </c>
      <c r="O219" s="112"/>
      <c r="P219" s="112"/>
      <c r="Q219" s="112"/>
      <c r="R219" s="37"/>
      <c r="T219" s="83"/>
      <c r="U219" s="18" t="s">
        <v>24</v>
      </c>
      <c r="W219" s="99">
        <f>$V$219*$K$219</f>
        <v>0</v>
      </c>
      <c r="X219" s="99">
        <v>0.00266</v>
      </c>
      <c r="Y219" s="99">
        <f>$X$219*$K$219</f>
        <v>0.17556</v>
      </c>
      <c r="Z219" s="99">
        <v>0</v>
      </c>
      <c r="AA219" s="100">
        <f>$Z$219*$K$219</f>
        <v>0</v>
      </c>
      <c r="AR219" s="5" t="s">
        <v>89</v>
      </c>
      <c r="AT219" s="5" t="s">
        <v>84</v>
      </c>
      <c r="AU219" s="5" t="s">
        <v>41</v>
      </c>
      <c r="AY219" s="5" t="s">
        <v>87</v>
      </c>
      <c r="BE219" s="34">
        <f>IF($U$219="základná",$N$219,0)</f>
        <v>0</v>
      </c>
      <c r="BF219" s="34">
        <f>IF($U$219="znížená",$N$219,0)</f>
        <v>0</v>
      </c>
      <c r="BG219" s="34">
        <f>IF($U$219="zákl. prenesená",$N$219,0)</f>
        <v>0</v>
      </c>
      <c r="BH219" s="34">
        <f>IF($U$219="zníž. prenesená",$N$219,0)</f>
        <v>0</v>
      </c>
      <c r="BI219" s="34">
        <f>IF($U$219="nulová",$N$219,0)</f>
        <v>0</v>
      </c>
      <c r="BJ219" s="5" t="s">
        <v>41</v>
      </c>
      <c r="BK219" s="77">
        <f>ROUND($L$219*$K$219,3)</f>
        <v>0</v>
      </c>
      <c r="BL219" s="5" t="s">
        <v>89</v>
      </c>
      <c r="BM219" s="5" t="s">
        <v>753</v>
      </c>
    </row>
    <row r="220" spans="2:65" s="5" customFormat="1" ht="24" customHeight="1">
      <c r="B220" s="36"/>
      <c r="C220" s="101" t="s">
        <v>453</v>
      </c>
      <c r="D220" s="101" t="s">
        <v>97</v>
      </c>
      <c r="E220" s="102" t="s">
        <v>454</v>
      </c>
      <c r="F220" s="118" t="s">
        <v>829</v>
      </c>
      <c r="G220" s="119"/>
      <c r="H220" s="119"/>
      <c r="I220" s="119"/>
      <c r="J220" s="103" t="s">
        <v>113</v>
      </c>
      <c r="K220" s="104">
        <v>62.93</v>
      </c>
      <c r="L220" s="120">
        <v>0</v>
      </c>
      <c r="M220" s="119"/>
      <c r="N220" s="125">
        <f>ROUND($L$220*$K$220,3)</f>
        <v>0</v>
      </c>
      <c r="O220" s="112"/>
      <c r="P220" s="112"/>
      <c r="Q220" s="112"/>
      <c r="R220" s="37"/>
      <c r="T220" s="83"/>
      <c r="U220" s="18" t="s">
        <v>24</v>
      </c>
      <c r="W220" s="99">
        <f>$V$220*$K$220</f>
        <v>0</v>
      </c>
      <c r="X220" s="99">
        <v>0.00836</v>
      </c>
      <c r="Y220" s="99">
        <f>$X$220*$K$220</f>
        <v>0.5260948</v>
      </c>
      <c r="Z220" s="99">
        <v>0</v>
      </c>
      <c r="AA220" s="100">
        <f>$Z$220*$K$220</f>
        <v>0</v>
      </c>
      <c r="AR220" s="5" t="s">
        <v>94</v>
      </c>
      <c r="AT220" s="5" t="s">
        <v>97</v>
      </c>
      <c r="AU220" s="5" t="s">
        <v>41</v>
      </c>
      <c r="AY220" s="5" t="s">
        <v>87</v>
      </c>
      <c r="BE220" s="34">
        <f>IF($U$220="základná",$N$220,0)</f>
        <v>0</v>
      </c>
      <c r="BF220" s="34">
        <f>IF($U$220="znížená",$N$220,0)</f>
        <v>0</v>
      </c>
      <c r="BG220" s="34">
        <f>IF($U$220="zákl. prenesená",$N$220,0)</f>
        <v>0</v>
      </c>
      <c r="BH220" s="34">
        <f>IF($U$220="zníž. prenesená",$N$220,0)</f>
        <v>0</v>
      </c>
      <c r="BI220" s="34">
        <f>IF($U$220="nulová",$N$220,0)</f>
        <v>0</v>
      </c>
      <c r="BJ220" s="5" t="s">
        <v>41</v>
      </c>
      <c r="BK220" s="77">
        <f>ROUND($L$220*$K$220,3)</f>
        <v>0</v>
      </c>
      <c r="BL220" s="5" t="s">
        <v>89</v>
      </c>
      <c r="BM220" s="5" t="s">
        <v>754</v>
      </c>
    </row>
    <row r="221" spans="2:65" s="5" customFormat="1" ht="24" customHeight="1">
      <c r="B221" s="36"/>
      <c r="C221" s="101" t="s">
        <v>457</v>
      </c>
      <c r="D221" s="101" t="s">
        <v>97</v>
      </c>
      <c r="E221" s="102" t="s">
        <v>458</v>
      </c>
      <c r="F221" s="118" t="s">
        <v>830</v>
      </c>
      <c r="G221" s="119"/>
      <c r="H221" s="119"/>
      <c r="I221" s="119"/>
      <c r="J221" s="103" t="s">
        <v>113</v>
      </c>
      <c r="K221" s="104">
        <v>62.93</v>
      </c>
      <c r="L221" s="120">
        <v>0</v>
      </c>
      <c r="M221" s="119"/>
      <c r="N221" s="125">
        <f>ROUND($L$221*$K$221,3)</f>
        <v>0</v>
      </c>
      <c r="O221" s="112"/>
      <c r="P221" s="112"/>
      <c r="Q221" s="112"/>
      <c r="R221" s="37"/>
      <c r="T221" s="83"/>
      <c r="U221" s="18" t="s">
        <v>24</v>
      </c>
      <c r="W221" s="99">
        <f>$V$221*$K$221</f>
        <v>0</v>
      </c>
      <c r="X221" s="99">
        <v>0.01312</v>
      </c>
      <c r="Y221" s="99">
        <f>$X$221*$K$221</f>
        <v>0.8256416</v>
      </c>
      <c r="Z221" s="99">
        <v>0</v>
      </c>
      <c r="AA221" s="100">
        <f>$Z$221*$K$221</f>
        <v>0</v>
      </c>
      <c r="AR221" s="5" t="s">
        <v>94</v>
      </c>
      <c r="AT221" s="5" t="s">
        <v>97</v>
      </c>
      <c r="AU221" s="5" t="s">
        <v>41</v>
      </c>
      <c r="AY221" s="5" t="s">
        <v>87</v>
      </c>
      <c r="BE221" s="34">
        <f>IF($U$221="základná",$N$221,0)</f>
        <v>0</v>
      </c>
      <c r="BF221" s="34">
        <f>IF($U$221="znížená",$N$221,0)</f>
        <v>0</v>
      </c>
      <c r="BG221" s="34">
        <f>IF($U$221="zákl. prenesená",$N$221,0)</f>
        <v>0</v>
      </c>
      <c r="BH221" s="34">
        <f>IF($U$221="zníž. prenesená",$N$221,0)</f>
        <v>0</v>
      </c>
      <c r="BI221" s="34">
        <f>IF($U$221="nulová",$N$221,0)</f>
        <v>0</v>
      </c>
      <c r="BJ221" s="5" t="s">
        <v>41</v>
      </c>
      <c r="BK221" s="77">
        <f>ROUND($L$221*$K$221,3)</f>
        <v>0</v>
      </c>
      <c r="BL221" s="5" t="s">
        <v>89</v>
      </c>
      <c r="BM221" s="5" t="s">
        <v>755</v>
      </c>
    </row>
    <row r="222" spans="2:65" s="5" customFormat="1" ht="24" customHeight="1">
      <c r="B222" s="36"/>
      <c r="C222" s="101" t="s">
        <v>461</v>
      </c>
      <c r="D222" s="101" t="s">
        <v>97</v>
      </c>
      <c r="E222" s="102" t="s">
        <v>462</v>
      </c>
      <c r="F222" s="118" t="s">
        <v>831</v>
      </c>
      <c r="G222" s="119"/>
      <c r="H222" s="119"/>
      <c r="I222" s="119"/>
      <c r="J222" s="103" t="s">
        <v>113</v>
      </c>
      <c r="K222" s="104">
        <v>4.06</v>
      </c>
      <c r="L222" s="120">
        <v>0</v>
      </c>
      <c r="M222" s="119"/>
      <c r="N222" s="125">
        <f>ROUND($L$222*$K$222,3)</f>
        <v>0</v>
      </c>
      <c r="O222" s="112"/>
      <c r="P222" s="112"/>
      <c r="Q222" s="112"/>
      <c r="R222" s="37"/>
      <c r="T222" s="83"/>
      <c r="U222" s="18" t="s">
        <v>24</v>
      </c>
      <c r="W222" s="99">
        <f>$V$222*$K$222</f>
        <v>0</v>
      </c>
      <c r="X222" s="99">
        <v>0.0153</v>
      </c>
      <c r="Y222" s="99">
        <f>$X$222*$K$222</f>
        <v>0.06211799999999999</v>
      </c>
      <c r="Z222" s="99">
        <v>0</v>
      </c>
      <c r="AA222" s="100">
        <f>$Z$222*$K$222</f>
        <v>0</v>
      </c>
      <c r="AR222" s="5" t="s">
        <v>94</v>
      </c>
      <c r="AT222" s="5" t="s">
        <v>97</v>
      </c>
      <c r="AU222" s="5" t="s">
        <v>41</v>
      </c>
      <c r="AY222" s="5" t="s">
        <v>87</v>
      </c>
      <c r="BE222" s="34">
        <f>IF($U$222="základná",$N$222,0)</f>
        <v>0</v>
      </c>
      <c r="BF222" s="34">
        <f>IF($U$222="znížená",$N$222,0)</f>
        <v>0</v>
      </c>
      <c r="BG222" s="34">
        <f>IF($U$222="zákl. prenesená",$N$222,0)</f>
        <v>0</v>
      </c>
      <c r="BH222" s="34">
        <f>IF($U$222="zníž. prenesená",$N$222,0)</f>
        <v>0</v>
      </c>
      <c r="BI222" s="34">
        <f>IF($U$222="nulová",$N$222,0)</f>
        <v>0</v>
      </c>
      <c r="BJ222" s="5" t="s">
        <v>41</v>
      </c>
      <c r="BK222" s="77">
        <f>ROUND($L$222*$K$222,3)</f>
        <v>0</v>
      </c>
      <c r="BL222" s="5" t="s">
        <v>89</v>
      </c>
      <c r="BM222" s="5" t="s">
        <v>756</v>
      </c>
    </row>
    <row r="223" spans="2:65" s="5" customFormat="1" ht="13.5" customHeight="1">
      <c r="B223" s="36"/>
      <c r="C223" s="96" t="s">
        <v>465</v>
      </c>
      <c r="D223" s="96" t="s">
        <v>84</v>
      </c>
      <c r="E223" s="97" t="s">
        <v>466</v>
      </c>
      <c r="F223" s="122" t="s">
        <v>467</v>
      </c>
      <c r="G223" s="112"/>
      <c r="H223" s="112"/>
      <c r="I223" s="112"/>
      <c r="J223" s="98" t="s">
        <v>110</v>
      </c>
      <c r="K223" s="82">
        <v>675</v>
      </c>
      <c r="L223" s="111">
        <v>0</v>
      </c>
      <c r="M223" s="112"/>
      <c r="N223" s="121">
        <f>ROUND($L$223*$K$223,3)</f>
        <v>0</v>
      </c>
      <c r="O223" s="112"/>
      <c r="P223" s="112"/>
      <c r="Q223" s="112"/>
      <c r="R223" s="37"/>
      <c r="T223" s="83"/>
      <c r="U223" s="18" t="s">
        <v>24</v>
      </c>
      <c r="W223" s="99">
        <f>$V$223*$K$223</f>
        <v>0</v>
      </c>
      <c r="X223" s="99">
        <v>0</v>
      </c>
      <c r="Y223" s="99">
        <f>$X$223*$K$223</f>
        <v>0</v>
      </c>
      <c r="Z223" s="99">
        <v>0</v>
      </c>
      <c r="AA223" s="100">
        <f>$Z$223*$K$223</f>
        <v>0</v>
      </c>
      <c r="AR223" s="5" t="s">
        <v>89</v>
      </c>
      <c r="AT223" s="5" t="s">
        <v>84</v>
      </c>
      <c r="AU223" s="5" t="s">
        <v>41</v>
      </c>
      <c r="AY223" s="5" t="s">
        <v>87</v>
      </c>
      <c r="BE223" s="34">
        <f>IF($U$223="základná",$N$223,0)</f>
        <v>0</v>
      </c>
      <c r="BF223" s="34">
        <f>IF($U$223="znížená",$N$223,0)</f>
        <v>0</v>
      </c>
      <c r="BG223" s="34">
        <f>IF($U$223="zákl. prenesená",$N$223,0)</f>
        <v>0</v>
      </c>
      <c r="BH223" s="34">
        <f>IF($U$223="zníž. prenesená",$N$223,0)</f>
        <v>0</v>
      </c>
      <c r="BI223" s="34">
        <f>IF($U$223="nulová",$N$223,0)</f>
        <v>0</v>
      </c>
      <c r="BJ223" s="5" t="s">
        <v>41</v>
      </c>
      <c r="BK223" s="77">
        <f>ROUND($L$223*$K$223,3)</f>
        <v>0</v>
      </c>
      <c r="BL223" s="5" t="s">
        <v>89</v>
      </c>
      <c r="BM223" s="5" t="s">
        <v>832</v>
      </c>
    </row>
    <row r="224" spans="2:65" s="5" customFormat="1" ht="13.5" customHeight="1">
      <c r="B224" s="36"/>
      <c r="C224" s="96" t="s">
        <v>469</v>
      </c>
      <c r="D224" s="96" t="s">
        <v>84</v>
      </c>
      <c r="E224" s="97" t="s">
        <v>470</v>
      </c>
      <c r="F224" s="122" t="s">
        <v>471</v>
      </c>
      <c r="G224" s="112"/>
      <c r="H224" s="112"/>
      <c r="I224" s="112"/>
      <c r="J224" s="98" t="s">
        <v>110</v>
      </c>
      <c r="K224" s="82">
        <v>1647</v>
      </c>
      <c r="L224" s="111">
        <v>0</v>
      </c>
      <c r="M224" s="112"/>
      <c r="N224" s="121">
        <f>ROUND($L$224*$K$224,3)</f>
        <v>0</v>
      </c>
      <c r="O224" s="112"/>
      <c r="P224" s="112"/>
      <c r="Q224" s="112"/>
      <c r="R224" s="37"/>
      <c r="T224" s="83"/>
      <c r="U224" s="18" t="s">
        <v>24</v>
      </c>
      <c r="W224" s="99">
        <f>$V$224*$K$224</f>
        <v>0</v>
      </c>
      <c r="X224" s="99">
        <v>0</v>
      </c>
      <c r="Y224" s="99">
        <f>$X$224*$K$224</f>
        <v>0</v>
      </c>
      <c r="Z224" s="99">
        <v>0</v>
      </c>
      <c r="AA224" s="100">
        <f>$Z$224*$K$224</f>
        <v>0</v>
      </c>
      <c r="AR224" s="5" t="s">
        <v>89</v>
      </c>
      <c r="AT224" s="5" t="s">
        <v>84</v>
      </c>
      <c r="AU224" s="5" t="s">
        <v>41</v>
      </c>
      <c r="AY224" s="5" t="s">
        <v>87</v>
      </c>
      <c r="BE224" s="34">
        <f>IF($U$224="základná",$N$224,0)</f>
        <v>0</v>
      </c>
      <c r="BF224" s="34">
        <f>IF($U$224="znížená",$N$224,0)</f>
        <v>0</v>
      </c>
      <c r="BG224" s="34">
        <f>IF($U$224="zákl. prenesená",$N$224,0)</f>
        <v>0</v>
      </c>
      <c r="BH224" s="34">
        <f>IF($U$224="zníž. prenesená",$N$224,0)</f>
        <v>0</v>
      </c>
      <c r="BI224" s="34">
        <f>IF($U$224="nulová",$N$224,0)</f>
        <v>0</v>
      </c>
      <c r="BJ224" s="5" t="s">
        <v>41</v>
      </c>
      <c r="BK224" s="77">
        <f>ROUND($L$224*$K$224,3)</f>
        <v>0</v>
      </c>
      <c r="BL224" s="5" t="s">
        <v>89</v>
      </c>
      <c r="BM224" s="5" t="s">
        <v>758</v>
      </c>
    </row>
    <row r="225" spans="2:65" s="5" customFormat="1" ht="24" customHeight="1">
      <c r="B225" s="36"/>
      <c r="C225" s="96" t="s">
        <v>473</v>
      </c>
      <c r="D225" s="96" t="s">
        <v>84</v>
      </c>
      <c r="E225" s="97" t="s">
        <v>474</v>
      </c>
      <c r="F225" s="122" t="s">
        <v>475</v>
      </c>
      <c r="G225" s="112"/>
      <c r="H225" s="112"/>
      <c r="I225" s="112"/>
      <c r="J225" s="98" t="s">
        <v>113</v>
      </c>
      <c r="K225" s="82">
        <v>16</v>
      </c>
      <c r="L225" s="111">
        <v>0</v>
      </c>
      <c r="M225" s="112"/>
      <c r="N225" s="121">
        <f>ROUND($L$225*$K$225,3)</f>
        <v>0</v>
      </c>
      <c r="O225" s="112"/>
      <c r="P225" s="112"/>
      <c r="Q225" s="112"/>
      <c r="R225" s="37"/>
      <c r="T225" s="83"/>
      <c r="U225" s="18" t="s">
        <v>24</v>
      </c>
      <c r="W225" s="99">
        <f>$V$225*$K$225</f>
        <v>0</v>
      </c>
      <c r="X225" s="99">
        <v>0.0208</v>
      </c>
      <c r="Y225" s="99">
        <f>$X$225*$K$225</f>
        <v>0.3328</v>
      </c>
      <c r="Z225" s="99">
        <v>0</v>
      </c>
      <c r="AA225" s="100">
        <f>$Z$225*$K$225</f>
        <v>0</v>
      </c>
      <c r="AR225" s="5" t="s">
        <v>89</v>
      </c>
      <c r="AT225" s="5" t="s">
        <v>84</v>
      </c>
      <c r="AU225" s="5" t="s">
        <v>41</v>
      </c>
      <c r="AY225" s="5" t="s">
        <v>87</v>
      </c>
      <c r="BE225" s="34">
        <f>IF($U$225="základná",$N$225,0)</f>
        <v>0</v>
      </c>
      <c r="BF225" s="34">
        <f>IF($U$225="znížená",$N$225,0)</f>
        <v>0</v>
      </c>
      <c r="BG225" s="34">
        <f>IF($U$225="zákl. prenesená",$N$225,0)</f>
        <v>0</v>
      </c>
      <c r="BH225" s="34">
        <f>IF($U$225="zníž. prenesená",$N$225,0)</f>
        <v>0</v>
      </c>
      <c r="BI225" s="34">
        <f>IF($U$225="nulová",$N$225,0)</f>
        <v>0</v>
      </c>
      <c r="BJ225" s="5" t="s">
        <v>41</v>
      </c>
      <c r="BK225" s="77">
        <f>ROUND($L$225*$K$225,3)</f>
        <v>0</v>
      </c>
      <c r="BL225" s="5" t="s">
        <v>89</v>
      </c>
      <c r="BM225" s="5" t="s">
        <v>759</v>
      </c>
    </row>
    <row r="226" spans="2:65" s="5" customFormat="1" ht="24" customHeight="1">
      <c r="B226" s="36"/>
      <c r="C226" s="96" t="s">
        <v>477</v>
      </c>
      <c r="D226" s="96" t="s">
        <v>84</v>
      </c>
      <c r="E226" s="97" t="s">
        <v>478</v>
      </c>
      <c r="F226" s="122" t="s">
        <v>479</v>
      </c>
      <c r="G226" s="112"/>
      <c r="H226" s="112"/>
      <c r="I226" s="112"/>
      <c r="J226" s="98" t="s">
        <v>113</v>
      </c>
      <c r="K226" s="82">
        <v>128</v>
      </c>
      <c r="L226" s="111">
        <v>0</v>
      </c>
      <c r="M226" s="112"/>
      <c r="N226" s="121">
        <f>ROUND($L$226*$K$226,3)</f>
        <v>0</v>
      </c>
      <c r="O226" s="112"/>
      <c r="P226" s="112"/>
      <c r="Q226" s="112"/>
      <c r="R226" s="37"/>
      <c r="T226" s="83"/>
      <c r="U226" s="18" t="s">
        <v>24</v>
      </c>
      <c r="W226" s="99">
        <f>$V$226*$K$226</f>
        <v>0</v>
      </c>
      <c r="X226" s="99">
        <v>0.0372414</v>
      </c>
      <c r="Y226" s="99">
        <f>$X$226*$K$226</f>
        <v>4.7668992</v>
      </c>
      <c r="Z226" s="99">
        <v>0</v>
      </c>
      <c r="AA226" s="100">
        <f>$Z$226*$K$226</f>
        <v>0</v>
      </c>
      <c r="AR226" s="5" t="s">
        <v>89</v>
      </c>
      <c r="AT226" s="5" t="s">
        <v>84</v>
      </c>
      <c r="AU226" s="5" t="s">
        <v>41</v>
      </c>
      <c r="AY226" s="5" t="s">
        <v>87</v>
      </c>
      <c r="BE226" s="34">
        <f>IF($U$226="základná",$N$226,0)</f>
        <v>0</v>
      </c>
      <c r="BF226" s="34">
        <f>IF($U$226="znížená",$N$226,0)</f>
        <v>0</v>
      </c>
      <c r="BG226" s="34">
        <f>IF($U$226="zákl. prenesená",$N$226,0)</f>
        <v>0</v>
      </c>
      <c r="BH226" s="34">
        <f>IF($U$226="zníž. prenesená",$N$226,0)</f>
        <v>0</v>
      </c>
      <c r="BI226" s="34">
        <f>IF($U$226="nulová",$N$226,0)</f>
        <v>0</v>
      </c>
      <c r="BJ226" s="5" t="s">
        <v>41</v>
      </c>
      <c r="BK226" s="77">
        <f>ROUND($L$226*$K$226,3)</f>
        <v>0</v>
      </c>
      <c r="BL226" s="5" t="s">
        <v>89</v>
      </c>
      <c r="BM226" s="5" t="s">
        <v>760</v>
      </c>
    </row>
    <row r="227" spans="2:65" s="5" customFormat="1" ht="24" customHeight="1">
      <c r="B227" s="36"/>
      <c r="C227" s="96" t="s">
        <v>481</v>
      </c>
      <c r="D227" s="96" t="s">
        <v>84</v>
      </c>
      <c r="E227" s="97" t="s">
        <v>482</v>
      </c>
      <c r="F227" s="122" t="s">
        <v>483</v>
      </c>
      <c r="G227" s="112"/>
      <c r="H227" s="112"/>
      <c r="I227" s="112"/>
      <c r="J227" s="98" t="s">
        <v>113</v>
      </c>
      <c r="K227" s="82">
        <v>64</v>
      </c>
      <c r="L227" s="111">
        <v>0</v>
      </c>
      <c r="M227" s="112"/>
      <c r="N227" s="121">
        <f>ROUND($L$227*$K$227,3)</f>
        <v>0</v>
      </c>
      <c r="O227" s="112"/>
      <c r="P227" s="112"/>
      <c r="Q227" s="112"/>
      <c r="R227" s="37"/>
      <c r="T227" s="83"/>
      <c r="U227" s="18" t="s">
        <v>24</v>
      </c>
      <c r="W227" s="99">
        <f>$V$227*$K$227</f>
        <v>0</v>
      </c>
      <c r="X227" s="99">
        <v>2.4250279540878</v>
      </c>
      <c r="Y227" s="99">
        <f>$X$227*$K$227</f>
        <v>155.2017890616192</v>
      </c>
      <c r="Z227" s="99">
        <v>0</v>
      </c>
      <c r="AA227" s="100">
        <f>$Z$227*$K$227</f>
        <v>0</v>
      </c>
      <c r="AR227" s="5" t="s">
        <v>89</v>
      </c>
      <c r="AT227" s="5" t="s">
        <v>84</v>
      </c>
      <c r="AU227" s="5" t="s">
        <v>41</v>
      </c>
      <c r="AY227" s="5" t="s">
        <v>87</v>
      </c>
      <c r="BE227" s="34">
        <f>IF($U$227="základná",$N$227,0)</f>
        <v>0</v>
      </c>
      <c r="BF227" s="34">
        <f>IF($U$227="znížená",$N$227,0)</f>
        <v>0</v>
      </c>
      <c r="BG227" s="34">
        <f>IF($U$227="zákl. prenesená",$N$227,0)</f>
        <v>0</v>
      </c>
      <c r="BH227" s="34">
        <f>IF($U$227="zníž. prenesená",$N$227,0)</f>
        <v>0</v>
      </c>
      <c r="BI227" s="34">
        <f>IF($U$227="nulová",$N$227,0)</f>
        <v>0</v>
      </c>
      <c r="BJ227" s="5" t="s">
        <v>41</v>
      </c>
      <c r="BK227" s="77">
        <f>ROUND($L$227*$K$227,3)</f>
        <v>0</v>
      </c>
      <c r="BL227" s="5" t="s">
        <v>89</v>
      </c>
      <c r="BM227" s="5" t="s">
        <v>761</v>
      </c>
    </row>
    <row r="228" spans="2:65" s="5" customFormat="1" ht="34.5" customHeight="1">
      <c r="B228" s="36"/>
      <c r="C228" s="101" t="s">
        <v>485</v>
      </c>
      <c r="D228" s="101" t="s">
        <v>97</v>
      </c>
      <c r="E228" s="102" t="s">
        <v>486</v>
      </c>
      <c r="F228" s="118" t="s">
        <v>487</v>
      </c>
      <c r="G228" s="119"/>
      <c r="H228" s="119"/>
      <c r="I228" s="119"/>
      <c r="J228" s="103" t="s">
        <v>113</v>
      </c>
      <c r="K228" s="104">
        <v>32.32</v>
      </c>
      <c r="L228" s="120">
        <v>0</v>
      </c>
      <c r="M228" s="119"/>
      <c r="N228" s="125">
        <f>ROUND($L$228*$K$228,3)</f>
        <v>0</v>
      </c>
      <c r="O228" s="112"/>
      <c r="P228" s="112"/>
      <c r="Q228" s="112"/>
      <c r="R228" s="37"/>
      <c r="T228" s="83"/>
      <c r="U228" s="18" t="s">
        <v>24</v>
      </c>
      <c r="W228" s="99">
        <f>$V$228*$K$228</f>
        <v>0</v>
      </c>
      <c r="X228" s="99">
        <v>1.207</v>
      </c>
      <c r="Y228" s="99">
        <f>$X$228*$K$228</f>
        <v>39.01024</v>
      </c>
      <c r="Z228" s="99">
        <v>0</v>
      </c>
      <c r="AA228" s="100">
        <f>$Z$228*$K$228</f>
        <v>0</v>
      </c>
      <c r="AR228" s="5" t="s">
        <v>94</v>
      </c>
      <c r="AT228" s="5" t="s">
        <v>97</v>
      </c>
      <c r="AU228" s="5" t="s">
        <v>41</v>
      </c>
      <c r="AY228" s="5" t="s">
        <v>87</v>
      </c>
      <c r="BE228" s="34">
        <f>IF($U$228="základná",$N$228,0)</f>
        <v>0</v>
      </c>
      <c r="BF228" s="34">
        <f>IF($U$228="znížená",$N$228,0)</f>
        <v>0</v>
      </c>
      <c r="BG228" s="34">
        <f>IF($U$228="zákl. prenesená",$N$228,0)</f>
        <v>0</v>
      </c>
      <c r="BH228" s="34">
        <f>IF($U$228="zníž. prenesená",$N$228,0)</f>
        <v>0</v>
      </c>
      <c r="BI228" s="34">
        <f>IF($U$228="nulová",$N$228,0)</f>
        <v>0</v>
      </c>
      <c r="BJ228" s="5" t="s">
        <v>41</v>
      </c>
      <c r="BK228" s="77">
        <f>ROUND($L$228*$K$228,3)</f>
        <v>0</v>
      </c>
      <c r="BL228" s="5" t="s">
        <v>89</v>
      </c>
      <c r="BM228" s="5" t="s">
        <v>762</v>
      </c>
    </row>
    <row r="229" spans="2:65" s="5" customFormat="1" ht="34.5" customHeight="1">
      <c r="B229" s="36"/>
      <c r="C229" s="101" t="s">
        <v>489</v>
      </c>
      <c r="D229" s="101" t="s">
        <v>97</v>
      </c>
      <c r="E229" s="102" t="s">
        <v>490</v>
      </c>
      <c r="F229" s="118" t="s">
        <v>491</v>
      </c>
      <c r="G229" s="119"/>
      <c r="H229" s="119"/>
      <c r="I229" s="119"/>
      <c r="J229" s="103" t="s">
        <v>113</v>
      </c>
      <c r="K229" s="104">
        <v>32.32</v>
      </c>
      <c r="L229" s="120">
        <v>0</v>
      </c>
      <c r="M229" s="119"/>
      <c r="N229" s="125">
        <f>ROUND($L$229*$K$229,3)</f>
        <v>0</v>
      </c>
      <c r="O229" s="112"/>
      <c r="P229" s="112"/>
      <c r="Q229" s="112"/>
      <c r="R229" s="37"/>
      <c r="T229" s="83"/>
      <c r="U229" s="18" t="s">
        <v>24</v>
      </c>
      <c r="W229" s="99">
        <f>$V$229*$K$229</f>
        <v>0</v>
      </c>
      <c r="X229" s="99">
        <v>1.525</v>
      </c>
      <c r="Y229" s="99">
        <f>$X$229*$K$229</f>
        <v>49.288</v>
      </c>
      <c r="Z229" s="99">
        <v>0</v>
      </c>
      <c r="AA229" s="100">
        <f>$Z$229*$K$229</f>
        <v>0</v>
      </c>
      <c r="AR229" s="5" t="s">
        <v>94</v>
      </c>
      <c r="AT229" s="5" t="s">
        <v>97</v>
      </c>
      <c r="AU229" s="5" t="s">
        <v>41</v>
      </c>
      <c r="AY229" s="5" t="s">
        <v>87</v>
      </c>
      <c r="BE229" s="34">
        <f>IF($U$229="základná",$N$229,0)</f>
        <v>0</v>
      </c>
      <c r="BF229" s="34">
        <f>IF($U$229="znížená",$N$229,0)</f>
        <v>0</v>
      </c>
      <c r="BG229" s="34">
        <f>IF($U$229="zákl. prenesená",$N$229,0)</f>
        <v>0</v>
      </c>
      <c r="BH229" s="34">
        <f>IF($U$229="zníž. prenesená",$N$229,0)</f>
        <v>0</v>
      </c>
      <c r="BI229" s="34">
        <f>IF($U$229="nulová",$N$229,0)</f>
        <v>0</v>
      </c>
      <c r="BJ229" s="5" t="s">
        <v>41</v>
      </c>
      <c r="BK229" s="77">
        <f>ROUND($L$229*$K$229,3)</f>
        <v>0</v>
      </c>
      <c r="BL229" s="5" t="s">
        <v>89</v>
      </c>
      <c r="BM229" s="5" t="s">
        <v>763</v>
      </c>
    </row>
    <row r="230" spans="2:65" s="5" customFormat="1" ht="24" customHeight="1">
      <c r="B230" s="36"/>
      <c r="C230" s="101" t="s">
        <v>493</v>
      </c>
      <c r="D230" s="101" t="s">
        <v>97</v>
      </c>
      <c r="E230" s="102" t="s">
        <v>494</v>
      </c>
      <c r="F230" s="118" t="s">
        <v>495</v>
      </c>
      <c r="G230" s="119"/>
      <c r="H230" s="119"/>
      <c r="I230" s="119"/>
      <c r="J230" s="103" t="s">
        <v>113</v>
      </c>
      <c r="K230" s="104">
        <v>4.04</v>
      </c>
      <c r="L230" s="120">
        <v>0</v>
      </c>
      <c r="M230" s="119"/>
      <c r="N230" s="125">
        <f>ROUND($L$230*$K$230,3)</f>
        <v>0</v>
      </c>
      <c r="O230" s="112"/>
      <c r="P230" s="112"/>
      <c r="Q230" s="112"/>
      <c r="R230" s="37"/>
      <c r="T230" s="83"/>
      <c r="U230" s="18" t="s">
        <v>24</v>
      </c>
      <c r="W230" s="99">
        <f>$V$230*$K$230</f>
        <v>0</v>
      </c>
      <c r="X230" s="99">
        <v>0.2</v>
      </c>
      <c r="Y230" s="99">
        <f>$X$230*$K$230</f>
        <v>0.808</v>
      </c>
      <c r="Z230" s="99">
        <v>0</v>
      </c>
      <c r="AA230" s="100">
        <f>$Z$230*$K$230</f>
        <v>0</v>
      </c>
      <c r="AR230" s="5" t="s">
        <v>94</v>
      </c>
      <c r="AT230" s="5" t="s">
        <v>97</v>
      </c>
      <c r="AU230" s="5" t="s">
        <v>41</v>
      </c>
      <c r="AY230" s="5" t="s">
        <v>87</v>
      </c>
      <c r="BE230" s="34">
        <f>IF($U$230="základná",$N$230,0)</f>
        <v>0</v>
      </c>
      <c r="BF230" s="34">
        <f>IF($U$230="znížená",$N$230,0)</f>
        <v>0</v>
      </c>
      <c r="BG230" s="34">
        <f>IF($U$230="zákl. prenesená",$N$230,0)</f>
        <v>0</v>
      </c>
      <c r="BH230" s="34">
        <f>IF($U$230="zníž. prenesená",$N$230,0)</f>
        <v>0</v>
      </c>
      <c r="BI230" s="34">
        <f>IF($U$230="nulová",$N$230,0)</f>
        <v>0</v>
      </c>
      <c r="BJ230" s="5" t="s">
        <v>41</v>
      </c>
      <c r="BK230" s="77">
        <f>ROUND($L$230*$K$230,3)</f>
        <v>0</v>
      </c>
      <c r="BL230" s="5" t="s">
        <v>89</v>
      </c>
      <c r="BM230" s="5" t="s">
        <v>764</v>
      </c>
    </row>
    <row r="231" spans="2:65" s="5" customFormat="1" ht="24" customHeight="1">
      <c r="B231" s="36"/>
      <c r="C231" s="101" t="s">
        <v>497</v>
      </c>
      <c r="D231" s="101" t="s">
        <v>97</v>
      </c>
      <c r="E231" s="102" t="s">
        <v>498</v>
      </c>
      <c r="F231" s="118" t="s">
        <v>499</v>
      </c>
      <c r="G231" s="119"/>
      <c r="H231" s="119"/>
      <c r="I231" s="119"/>
      <c r="J231" s="103" t="s">
        <v>113</v>
      </c>
      <c r="K231" s="104">
        <v>129.28</v>
      </c>
      <c r="L231" s="120">
        <v>0</v>
      </c>
      <c r="M231" s="119"/>
      <c r="N231" s="125">
        <f>ROUND($L$231*$K$231,3)</f>
        <v>0</v>
      </c>
      <c r="O231" s="112"/>
      <c r="P231" s="112"/>
      <c r="Q231" s="112"/>
      <c r="R231" s="37"/>
      <c r="T231" s="83"/>
      <c r="U231" s="18" t="s">
        <v>24</v>
      </c>
      <c r="W231" s="99">
        <f>$V$231*$K$231</f>
        <v>0</v>
      </c>
      <c r="X231" s="99">
        <v>0.241</v>
      </c>
      <c r="Y231" s="99">
        <f>$X$231*$K$231</f>
        <v>31.15648</v>
      </c>
      <c r="Z231" s="99">
        <v>0</v>
      </c>
      <c r="AA231" s="100">
        <f>$Z$231*$K$231</f>
        <v>0</v>
      </c>
      <c r="AR231" s="5" t="s">
        <v>94</v>
      </c>
      <c r="AT231" s="5" t="s">
        <v>97</v>
      </c>
      <c r="AU231" s="5" t="s">
        <v>41</v>
      </c>
      <c r="AY231" s="5" t="s">
        <v>87</v>
      </c>
      <c r="BE231" s="34">
        <f>IF($U$231="základná",$N$231,0)</f>
        <v>0</v>
      </c>
      <c r="BF231" s="34">
        <f>IF($U$231="znížená",$N$231,0)</f>
        <v>0</v>
      </c>
      <c r="BG231" s="34">
        <f>IF($U$231="zákl. prenesená",$N$231,0)</f>
        <v>0</v>
      </c>
      <c r="BH231" s="34">
        <f>IF($U$231="zníž. prenesená",$N$231,0)</f>
        <v>0</v>
      </c>
      <c r="BI231" s="34">
        <f>IF($U$231="nulová",$N$231,0)</f>
        <v>0</v>
      </c>
      <c r="BJ231" s="5" t="s">
        <v>41</v>
      </c>
      <c r="BK231" s="77">
        <f>ROUND($L$231*$K$231,3)</f>
        <v>0</v>
      </c>
      <c r="BL231" s="5" t="s">
        <v>89</v>
      </c>
      <c r="BM231" s="5" t="s">
        <v>765</v>
      </c>
    </row>
    <row r="232" spans="2:65" s="5" customFormat="1" ht="13.5" customHeight="1">
      <c r="B232" s="36"/>
      <c r="C232" s="101" t="s">
        <v>501</v>
      </c>
      <c r="D232" s="101" t="s">
        <v>97</v>
      </c>
      <c r="E232" s="102" t="s">
        <v>502</v>
      </c>
      <c r="F232" s="118" t="s">
        <v>503</v>
      </c>
      <c r="G232" s="119"/>
      <c r="H232" s="119"/>
      <c r="I232" s="119"/>
      <c r="J232" s="103" t="s">
        <v>113</v>
      </c>
      <c r="K232" s="104">
        <v>45.45</v>
      </c>
      <c r="L232" s="120">
        <v>0</v>
      </c>
      <c r="M232" s="119"/>
      <c r="N232" s="125">
        <f>ROUND($L$232*$K$232,3)</f>
        <v>0</v>
      </c>
      <c r="O232" s="112"/>
      <c r="P232" s="112"/>
      <c r="Q232" s="112"/>
      <c r="R232" s="37"/>
      <c r="T232" s="83"/>
      <c r="U232" s="18" t="s">
        <v>24</v>
      </c>
      <c r="W232" s="99">
        <f>$V$232*$K$232</f>
        <v>0</v>
      </c>
      <c r="X232" s="99">
        <v>0.802</v>
      </c>
      <c r="Y232" s="99">
        <f>$X$232*$K$232</f>
        <v>36.450900000000004</v>
      </c>
      <c r="Z232" s="99">
        <v>0</v>
      </c>
      <c r="AA232" s="100">
        <f>$Z$232*$K$232</f>
        <v>0</v>
      </c>
      <c r="AR232" s="5" t="s">
        <v>94</v>
      </c>
      <c r="AT232" s="5" t="s">
        <v>97</v>
      </c>
      <c r="AU232" s="5" t="s">
        <v>41</v>
      </c>
      <c r="AY232" s="5" t="s">
        <v>87</v>
      </c>
      <c r="BE232" s="34">
        <f>IF($U$232="základná",$N$232,0)</f>
        <v>0</v>
      </c>
      <c r="BF232" s="34">
        <f>IF($U$232="znížená",$N$232,0)</f>
        <v>0</v>
      </c>
      <c r="BG232" s="34">
        <f>IF($U$232="zákl. prenesená",$N$232,0)</f>
        <v>0</v>
      </c>
      <c r="BH232" s="34">
        <f>IF($U$232="zníž. prenesená",$N$232,0)</f>
        <v>0</v>
      </c>
      <c r="BI232" s="34">
        <f>IF($U$232="nulová",$N$232,0)</f>
        <v>0</v>
      </c>
      <c r="BJ232" s="5" t="s">
        <v>41</v>
      </c>
      <c r="BK232" s="77">
        <f>ROUND($L$232*$K$232,3)</f>
        <v>0</v>
      </c>
      <c r="BL232" s="5" t="s">
        <v>89</v>
      </c>
      <c r="BM232" s="5" t="s">
        <v>766</v>
      </c>
    </row>
    <row r="233" spans="2:65" s="5" customFormat="1" ht="13.5" customHeight="1">
      <c r="B233" s="36"/>
      <c r="C233" s="101" t="s">
        <v>505</v>
      </c>
      <c r="D233" s="101" t="s">
        <v>97</v>
      </c>
      <c r="E233" s="102" t="s">
        <v>506</v>
      </c>
      <c r="F233" s="118" t="s">
        <v>507</v>
      </c>
      <c r="G233" s="119"/>
      <c r="H233" s="119"/>
      <c r="I233" s="119"/>
      <c r="J233" s="103" t="s">
        <v>113</v>
      </c>
      <c r="K233" s="104">
        <v>64.64</v>
      </c>
      <c r="L233" s="120">
        <v>0</v>
      </c>
      <c r="M233" s="119"/>
      <c r="N233" s="125">
        <f>ROUND($L$233*$K$233,3)</f>
        <v>0</v>
      </c>
      <c r="O233" s="112"/>
      <c r="P233" s="112"/>
      <c r="Q233" s="112"/>
      <c r="R233" s="37"/>
      <c r="T233" s="83"/>
      <c r="U233" s="18" t="s">
        <v>24</v>
      </c>
      <c r="W233" s="99">
        <f>$V$233*$K$233</f>
        <v>0</v>
      </c>
      <c r="X233" s="99">
        <v>0.425</v>
      </c>
      <c r="Y233" s="99">
        <f>$X$233*$K$233</f>
        <v>27.471999999999998</v>
      </c>
      <c r="Z233" s="99">
        <v>0</v>
      </c>
      <c r="AA233" s="100">
        <f>$Z$233*$K$233</f>
        <v>0</v>
      </c>
      <c r="AR233" s="5" t="s">
        <v>94</v>
      </c>
      <c r="AT233" s="5" t="s">
        <v>97</v>
      </c>
      <c r="AU233" s="5" t="s">
        <v>41</v>
      </c>
      <c r="AY233" s="5" t="s">
        <v>87</v>
      </c>
      <c r="BE233" s="34">
        <f>IF($U$233="základná",$N$233,0)</f>
        <v>0</v>
      </c>
      <c r="BF233" s="34">
        <f>IF($U$233="znížená",$N$233,0)</f>
        <v>0</v>
      </c>
      <c r="BG233" s="34">
        <f>IF($U$233="zákl. prenesená",$N$233,0)</f>
        <v>0</v>
      </c>
      <c r="BH233" s="34">
        <f>IF($U$233="zníž. prenesená",$N$233,0)</f>
        <v>0</v>
      </c>
      <c r="BI233" s="34">
        <f>IF($U$233="nulová",$N$233,0)</f>
        <v>0</v>
      </c>
      <c r="BJ233" s="5" t="s">
        <v>41</v>
      </c>
      <c r="BK233" s="77">
        <f>ROUND($L$233*$K$233,3)</f>
        <v>0</v>
      </c>
      <c r="BL233" s="5" t="s">
        <v>89</v>
      </c>
      <c r="BM233" s="5" t="s">
        <v>767</v>
      </c>
    </row>
    <row r="234" spans="2:65" s="5" customFormat="1" ht="13.5" customHeight="1">
      <c r="B234" s="36"/>
      <c r="C234" s="101" t="s">
        <v>509</v>
      </c>
      <c r="D234" s="101" t="s">
        <v>97</v>
      </c>
      <c r="E234" s="102" t="s">
        <v>510</v>
      </c>
      <c r="F234" s="118" t="s">
        <v>511</v>
      </c>
      <c r="G234" s="119"/>
      <c r="H234" s="119"/>
      <c r="I234" s="119"/>
      <c r="J234" s="103" t="s">
        <v>113</v>
      </c>
      <c r="K234" s="104">
        <v>64.64</v>
      </c>
      <c r="L234" s="120">
        <v>0</v>
      </c>
      <c r="M234" s="119"/>
      <c r="N234" s="125">
        <f>ROUND($L$234*$K$234,3)</f>
        <v>0</v>
      </c>
      <c r="O234" s="112"/>
      <c r="P234" s="112"/>
      <c r="Q234" s="112"/>
      <c r="R234" s="37"/>
      <c r="T234" s="83"/>
      <c r="U234" s="18" t="s">
        <v>24</v>
      </c>
      <c r="W234" s="99">
        <f>$V$234*$K$234</f>
        <v>0</v>
      </c>
      <c r="X234" s="99">
        <v>0.093</v>
      </c>
      <c r="Y234" s="99">
        <f>$X$234*$K$234</f>
        <v>6.01152</v>
      </c>
      <c r="Z234" s="99">
        <v>0</v>
      </c>
      <c r="AA234" s="100">
        <f>$Z$234*$K$234</f>
        <v>0</v>
      </c>
      <c r="AR234" s="5" t="s">
        <v>94</v>
      </c>
      <c r="AT234" s="5" t="s">
        <v>97</v>
      </c>
      <c r="AU234" s="5" t="s">
        <v>41</v>
      </c>
      <c r="AY234" s="5" t="s">
        <v>87</v>
      </c>
      <c r="BE234" s="34">
        <f>IF($U$234="základná",$N$234,0)</f>
        <v>0</v>
      </c>
      <c r="BF234" s="34">
        <f>IF($U$234="znížená",$N$234,0)</f>
        <v>0</v>
      </c>
      <c r="BG234" s="34">
        <f>IF($U$234="zákl. prenesená",$N$234,0)</f>
        <v>0</v>
      </c>
      <c r="BH234" s="34">
        <f>IF($U$234="zníž. prenesená",$N$234,0)</f>
        <v>0</v>
      </c>
      <c r="BI234" s="34">
        <f>IF($U$234="nulová",$N$234,0)</f>
        <v>0</v>
      </c>
      <c r="BJ234" s="5" t="s">
        <v>41</v>
      </c>
      <c r="BK234" s="77">
        <f>ROUND($L$234*$K$234,3)</f>
        <v>0</v>
      </c>
      <c r="BL234" s="5" t="s">
        <v>89</v>
      </c>
      <c r="BM234" s="5" t="s">
        <v>768</v>
      </c>
    </row>
    <row r="235" spans="2:65" s="5" customFormat="1" ht="24" customHeight="1">
      <c r="B235" s="36"/>
      <c r="C235" s="96" t="s">
        <v>513</v>
      </c>
      <c r="D235" s="96" t="s">
        <v>84</v>
      </c>
      <c r="E235" s="97" t="s">
        <v>514</v>
      </c>
      <c r="F235" s="122" t="s">
        <v>515</v>
      </c>
      <c r="G235" s="112"/>
      <c r="H235" s="112"/>
      <c r="I235" s="112"/>
      <c r="J235" s="98" t="s">
        <v>113</v>
      </c>
      <c r="K235" s="82">
        <v>166</v>
      </c>
      <c r="L235" s="111">
        <v>0</v>
      </c>
      <c r="M235" s="112"/>
      <c r="N235" s="121">
        <f>ROUND($L$235*$K$235,3)</f>
        <v>0</v>
      </c>
      <c r="O235" s="112"/>
      <c r="P235" s="112"/>
      <c r="Q235" s="112"/>
      <c r="R235" s="37"/>
      <c r="T235" s="83"/>
      <c r="U235" s="18" t="s">
        <v>24</v>
      </c>
      <c r="W235" s="99">
        <f>$V$235*$K$235</f>
        <v>0</v>
      </c>
      <c r="X235" s="99">
        <v>2E-05</v>
      </c>
      <c r="Y235" s="99">
        <f>$X$235*$K$235</f>
        <v>0.0033200000000000005</v>
      </c>
      <c r="Z235" s="99">
        <v>0</v>
      </c>
      <c r="AA235" s="100">
        <f>$Z$235*$K$235</f>
        <v>0</v>
      </c>
      <c r="AR235" s="5" t="s">
        <v>89</v>
      </c>
      <c r="AT235" s="5" t="s">
        <v>84</v>
      </c>
      <c r="AU235" s="5" t="s">
        <v>41</v>
      </c>
      <c r="AY235" s="5" t="s">
        <v>87</v>
      </c>
      <c r="BE235" s="34">
        <f>IF($U$235="základná",$N$235,0)</f>
        <v>0</v>
      </c>
      <c r="BF235" s="34">
        <f>IF($U$235="znížená",$N$235,0)</f>
        <v>0</v>
      </c>
      <c r="BG235" s="34">
        <f>IF($U$235="zákl. prenesená",$N$235,0)</f>
        <v>0</v>
      </c>
      <c r="BH235" s="34">
        <f>IF($U$235="zníž. prenesená",$N$235,0)</f>
        <v>0</v>
      </c>
      <c r="BI235" s="34">
        <f>IF($U$235="nulová",$N$235,0)</f>
        <v>0</v>
      </c>
      <c r="BJ235" s="5" t="s">
        <v>41</v>
      </c>
      <c r="BK235" s="77">
        <f>ROUND($L$235*$K$235,3)</f>
        <v>0</v>
      </c>
      <c r="BL235" s="5" t="s">
        <v>89</v>
      </c>
      <c r="BM235" s="5" t="s">
        <v>833</v>
      </c>
    </row>
    <row r="236" spans="2:65" s="5" customFormat="1" ht="24" customHeight="1">
      <c r="B236" s="36"/>
      <c r="C236" s="101" t="s">
        <v>517</v>
      </c>
      <c r="D236" s="101" t="s">
        <v>97</v>
      </c>
      <c r="E236" s="102" t="s">
        <v>518</v>
      </c>
      <c r="F236" s="118" t="s">
        <v>519</v>
      </c>
      <c r="G236" s="119"/>
      <c r="H236" s="119"/>
      <c r="I236" s="119"/>
      <c r="J236" s="103" t="s">
        <v>113</v>
      </c>
      <c r="K236" s="104">
        <v>180.94</v>
      </c>
      <c r="L236" s="120">
        <v>0</v>
      </c>
      <c r="M236" s="119"/>
      <c r="N236" s="125">
        <f>ROUND($L$236*$K$236,3)</f>
        <v>0</v>
      </c>
      <c r="O236" s="112"/>
      <c r="P236" s="112"/>
      <c r="Q236" s="112"/>
      <c r="R236" s="37"/>
      <c r="T236" s="83"/>
      <c r="U236" s="18" t="s">
        <v>24</v>
      </c>
      <c r="W236" s="99">
        <f>$V$236*$K$236</f>
        <v>0</v>
      </c>
      <c r="X236" s="99">
        <v>0.014</v>
      </c>
      <c r="Y236" s="99">
        <f>$X$236*$K$236</f>
        <v>2.53316</v>
      </c>
      <c r="Z236" s="99">
        <v>0</v>
      </c>
      <c r="AA236" s="100">
        <f>$Z$236*$K$236</f>
        <v>0</v>
      </c>
      <c r="AR236" s="5" t="s">
        <v>94</v>
      </c>
      <c r="AT236" s="5" t="s">
        <v>97</v>
      </c>
      <c r="AU236" s="5" t="s">
        <v>41</v>
      </c>
      <c r="AY236" s="5" t="s">
        <v>87</v>
      </c>
      <c r="BE236" s="34">
        <f>IF($U$236="základná",$N$236,0)</f>
        <v>0</v>
      </c>
      <c r="BF236" s="34">
        <f>IF($U$236="znížená",$N$236,0)</f>
        <v>0</v>
      </c>
      <c r="BG236" s="34">
        <f>IF($U$236="zákl. prenesená",$N$236,0)</f>
        <v>0</v>
      </c>
      <c r="BH236" s="34">
        <f>IF($U$236="zníž. prenesená",$N$236,0)</f>
        <v>0</v>
      </c>
      <c r="BI236" s="34">
        <f>IF($U$236="nulová",$N$236,0)</f>
        <v>0</v>
      </c>
      <c r="BJ236" s="5" t="s">
        <v>41</v>
      </c>
      <c r="BK236" s="77">
        <f>ROUND($L$236*$K$236,3)</f>
        <v>0</v>
      </c>
      <c r="BL236" s="5" t="s">
        <v>89</v>
      </c>
      <c r="BM236" s="5" t="s">
        <v>834</v>
      </c>
    </row>
    <row r="237" spans="2:65" s="5" customFormat="1" ht="13.5" customHeight="1">
      <c r="B237" s="36"/>
      <c r="C237" s="101" t="s">
        <v>521</v>
      </c>
      <c r="D237" s="101" t="s">
        <v>97</v>
      </c>
      <c r="E237" s="102" t="s">
        <v>522</v>
      </c>
      <c r="F237" s="118" t="s">
        <v>523</v>
      </c>
      <c r="G237" s="119"/>
      <c r="H237" s="119"/>
      <c r="I237" s="119"/>
      <c r="J237" s="103" t="s">
        <v>113</v>
      </c>
      <c r="K237" s="104">
        <v>180.94</v>
      </c>
      <c r="L237" s="120">
        <v>0</v>
      </c>
      <c r="M237" s="119"/>
      <c r="N237" s="125">
        <f>ROUND($L$237*$K$237,3)</f>
        <v>0</v>
      </c>
      <c r="O237" s="112"/>
      <c r="P237" s="112"/>
      <c r="Q237" s="112"/>
      <c r="R237" s="37"/>
      <c r="T237" s="83"/>
      <c r="U237" s="18" t="s">
        <v>24</v>
      </c>
      <c r="W237" s="99">
        <f>$V$237*$K$237</f>
        <v>0</v>
      </c>
      <c r="X237" s="99">
        <v>0.01925</v>
      </c>
      <c r="Y237" s="99">
        <f>$X$237*$K$237</f>
        <v>3.483095</v>
      </c>
      <c r="Z237" s="99">
        <v>0</v>
      </c>
      <c r="AA237" s="100">
        <f>$Z$237*$K$237</f>
        <v>0</v>
      </c>
      <c r="AR237" s="5" t="s">
        <v>94</v>
      </c>
      <c r="AT237" s="5" t="s">
        <v>97</v>
      </c>
      <c r="AU237" s="5" t="s">
        <v>41</v>
      </c>
      <c r="AY237" s="5" t="s">
        <v>87</v>
      </c>
      <c r="BE237" s="34">
        <f>IF($U$237="základná",$N$237,0)</f>
        <v>0</v>
      </c>
      <c r="BF237" s="34">
        <f>IF($U$237="znížená",$N$237,0)</f>
        <v>0</v>
      </c>
      <c r="BG237" s="34">
        <f>IF($U$237="zákl. prenesená",$N$237,0)</f>
        <v>0</v>
      </c>
      <c r="BH237" s="34">
        <f>IF($U$237="zníž. prenesená",$N$237,0)</f>
        <v>0</v>
      </c>
      <c r="BI237" s="34">
        <f>IF($U$237="nulová",$N$237,0)</f>
        <v>0</v>
      </c>
      <c r="BJ237" s="5" t="s">
        <v>41</v>
      </c>
      <c r="BK237" s="77">
        <f>ROUND($L$237*$K$237,3)</f>
        <v>0</v>
      </c>
      <c r="BL237" s="5" t="s">
        <v>89</v>
      </c>
      <c r="BM237" s="5" t="s">
        <v>835</v>
      </c>
    </row>
    <row r="238" spans="2:65" s="5" customFormat="1" ht="13.5" customHeight="1">
      <c r="B238" s="36"/>
      <c r="C238" s="101" t="s">
        <v>525</v>
      </c>
      <c r="D238" s="101" t="s">
        <v>97</v>
      </c>
      <c r="E238" s="102" t="s">
        <v>526</v>
      </c>
      <c r="F238" s="118" t="s">
        <v>772</v>
      </c>
      <c r="G238" s="119"/>
      <c r="H238" s="119"/>
      <c r="I238" s="119"/>
      <c r="J238" s="103" t="s">
        <v>113</v>
      </c>
      <c r="K238" s="104">
        <v>180.94</v>
      </c>
      <c r="L238" s="120">
        <v>0</v>
      </c>
      <c r="M238" s="119"/>
      <c r="N238" s="125">
        <f>ROUND($L$238*$K$238,3)</f>
        <v>0</v>
      </c>
      <c r="O238" s="112"/>
      <c r="P238" s="112"/>
      <c r="Q238" s="112"/>
      <c r="R238" s="37"/>
      <c r="T238" s="83"/>
      <c r="U238" s="18" t="s">
        <v>24</v>
      </c>
      <c r="W238" s="99">
        <f>$V$238*$K$238</f>
        <v>0</v>
      </c>
      <c r="X238" s="99">
        <v>0.01085</v>
      </c>
      <c r="Y238" s="99">
        <f>$X$238*$K$238</f>
        <v>1.963199</v>
      </c>
      <c r="Z238" s="99">
        <v>0</v>
      </c>
      <c r="AA238" s="100">
        <f>$Z$238*$K$238</f>
        <v>0</v>
      </c>
      <c r="AR238" s="5" t="s">
        <v>94</v>
      </c>
      <c r="AT238" s="5" t="s">
        <v>97</v>
      </c>
      <c r="AU238" s="5" t="s">
        <v>41</v>
      </c>
      <c r="AY238" s="5" t="s">
        <v>87</v>
      </c>
      <c r="BE238" s="34">
        <f>IF($U$238="základná",$N$238,0)</f>
        <v>0</v>
      </c>
      <c r="BF238" s="34">
        <f>IF($U$238="znížená",$N$238,0)</f>
        <v>0</v>
      </c>
      <c r="BG238" s="34">
        <f>IF($U$238="zákl. prenesená",$N$238,0)</f>
        <v>0</v>
      </c>
      <c r="BH238" s="34">
        <f>IF($U$238="zníž. prenesená",$N$238,0)</f>
        <v>0</v>
      </c>
      <c r="BI238" s="34">
        <f>IF($U$238="nulová",$N$238,0)</f>
        <v>0</v>
      </c>
      <c r="BJ238" s="5" t="s">
        <v>41</v>
      </c>
      <c r="BK238" s="77">
        <f>ROUND($L$238*$K$238,3)</f>
        <v>0</v>
      </c>
      <c r="BL238" s="5" t="s">
        <v>89</v>
      </c>
      <c r="BM238" s="5" t="s">
        <v>836</v>
      </c>
    </row>
    <row r="239" spans="2:65" s="5" customFormat="1" ht="13.5" customHeight="1">
      <c r="B239" s="36"/>
      <c r="C239" s="101" t="s">
        <v>529</v>
      </c>
      <c r="D239" s="101" t="s">
        <v>97</v>
      </c>
      <c r="E239" s="102" t="s">
        <v>446</v>
      </c>
      <c r="F239" s="118" t="s">
        <v>447</v>
      </c>
      <c r="G239" s="119"/>
      <c r="H239" s="119"/>
      <c r="I239" s="119"/>
      <c r="J239" s="103" t="s">
        <v>113</v>
      </c>
      <c r="K239" s="104">
        <v>180.94</v>
      </c>
      <c r="L239" s="120">
        <v>0</v>
      </c>
      <c r="M239" s="119"/>
      <c r="N239" s="125">
        <f>ROUND($L$239*$K$239,3)</f>
        <v>0</v>
      </c>
      <c r="O239" s="112"/>
      <c r="P239" s="112"/>
      <c r="Q239" s="112"/>
      <c r="R239" s="37"/>
      <c r="T239" s="83"/>
      <c r="U239" s="18" t="s">
        <v>24</v>
      </c>
      <c r="W239" s="99">
        <f>$V$239*$K$239</f>
        <v>0</v>
      </c>
      <c r="X239" s="99">
        <v>0.00036</v>
      </c>
      <c r="Y239" s="99">
        <f>$X$239*$K$239</f>
        <v>0.0651384</v>
      </c>
      <c r="Z239" s="99">
        <v>0</v>
      </c>
      <c r="AA239" s="100">
        <f>$Z$239*$K$239</f>
        <v>0</v>
      </c>
      <c r="AR239" s="5" t="s">
        <v>94</v>
      </c>
      <c r="AT239" s="5" t="s">
        <v>97</v>
      </c>
      <c r="AU239" s="5" t="s">
        <v>41</v>
      </c>
      <c r="AY239" s="5" t="s">
        <v>87</v>
      </c>
      <c r="BE239" s="34">
        <f>IF($U$239="základná",$N$239,0)</f>
        <v>0</v>
      </c>
      <c r="BF239" s="34">
        <f>IF($U$239="znížená",$N$239,0)</f>
        <v>0</v>
      </c>
      <c r="BG239" s="34">
        <f>IF($U$239="zákl. prenesená",$N$239,0)</f>
        <v>0</v>
      </c>
      <c r="BH239" s="34">
        <f>IF($U$239="zníž. prenesená",$N$239,0)</f>
        <v>0</v>
      </c>
      <c r="BI239" s="34">
        <f>IF($U$239="nulová",$N$239,0)</f>
        <v>0</v>
      </c>
      <c r="BJ239" s="5" t="s">
        <v>41</v>
      </c>
      <c r="BK239" s="77">
        <f>ROUND($L$239*$K$239,3)</f>
        <v>0</v>
      </c>
      <c r="BL239" s="5" t="s">
        <v>89</v>
      </c>
      <c r="BM239" s="5" t="s">
        <v>837</v>
      </c>
    </row>
    <row r="240" spans="2:65" s="5" customFormat="1" ht="24" customHeight="1">
      <c r="B240" s="36"/>
      <c r="C240" s="96" t="s">
        <v>531</v>
      </c>
      <c r="D240" s="96" t="s">
        <v>84</v>
      </c>
      <c r="E240" s="97" t="s">
        <v>532</v>
      </c>
      <c r="F240" s="122" t="s">
        <v>533</v>
      </c>
      <c r="G240" s="112"/>
      <c r="H240" s="112"/>
      <c r="I240" s="112"/>
      <c r="J240" s="98" t="s">
        <v>113</v>
      </c>
      <c r="K240" s="82">
        <v>64</v>
      </c>
      <c r="L240" s="111">
        <v>0</v>
      </c>
      <c r="M240" s="112"/>
      <c r="N240" s="121">
        <f>ROUND($L$240*$K$240,3)</f>
        <v>0</v>
      </c>
      <c r="O240" s="112"/>
      <c r="P240" s="112"/>
      <c r="Q240" s="112"/>
      <c r="R240" s="37"/>
      <c r="T240" s="83"/>
      <c r="U240" s="18" t="s">
        <v>24</v>
      </c>
      <c r="W240" s="99">
        <f>$V$240*$K$240</f>
        <v>0</v>
      </c>
      <c r="X240" s="99">
        <v>0.0070203</v>
      </c>
      <c r="Y240" s="99">
        <f>$X$240*$K$240</f>
        <v>0.4492992</v>
      </c>
      <c r="Z240" s="99">
        <v>0</v>
      </c>
      <c r="AA240" s="100">
        <f>$Z$240*$K$240</f>
        <v>0</v>
      </c>
      <c r="AR240" s="5" t="s">
        <v>89</v>
      </c>
      <c r="AT240" s="5" t="s">
        <v>84</v>
      </c>
      <c r="AU240" s="5" t="s">
        <v>41</v>
      </c>
      <c r="AY240" s="5" t="s">
        <v>87</v>
      </c>
      <c r="BE240" s="34">
        <f>IF($U$240="základná",$N$240,0)</f>
        <v>0</v>
      </c>
      <c r="BF240" s="34">
        <f>IF($U$240="znížená",$N$240,0)</f>
        <v>0</v>
      </c>
      <c r="BG240" s="34">
        <f>IF($U$240="zákl. prenesená",$N$240,0)</f>
        <v>0</v>
      </c>
      <c r="BH240" s="34">
        <f>IF($U$240="zníž. prenesená",$N$240,0)</f>
        <v>0</v>
      </c>
      <c r="BI240" s="34">
        <f>IF($U$240="nulová",$N$240,0)</f>
        <v>0</v>
      </c>
      <c r="BJ240" s="5" t="s">
        <v>41</v>
      </c>
      <c r="BK240" s="77">
        <f>ROUND($L$240*$K$240,3)</f>
        <v>0</v>
      </c>
      <c r="BL240" s="5" t="s">
        <v>89</v>
      </c>
      <c r="BM240" s="5" t="s">
        <v>775</v>
      </c>
    </row>
    <row r="241" spans="2:65" s="5" customFormat="1" ht="24" customHeight="1">
      <c r="B241" s="36"/>
      <c r="C241" s="101" t="s">
        <v>535</v>
      </c>
      <c r="D241" s="101" t="s">
        <v>97</v>
      </c>
      <c r="E241" s="102" t="s">
        <v>536</v>
      </c>
      <c r="F241" s="118" t="s">
        <v>537</v>
      </c>
      <c r="G241" s="119"/>
      <c r="H241" s="119"/>
      <c r="I241" s="119"/>
      <c r="J241" s="103" t="s">
        <v>113</v>
      </c>
      <c r="K241" s="104">
        <v>64.64</v>
      </c>
      <c r="L241" s="120">
        <v>0</v>
      </c>
      <c r="M241" s="119"/>
      <c r="N241" s="125">
        <f>ROUND($L$241*$K$241,3)</f>
        <v>0</v>
      </c>
      <c r="O241" s="112"/>
      <c r="P241" s="112"/>
      <c r="Q241" s="112"/>
      <c r="R241" s="37"/>
      <c r="T241" s="83"/>
      <c r="U241" s="18" t="s">
        <v>24</v>
      </c>
      <c r="W241" s="99">
        <f>$V$241*$K$241</f>
        <v>0</v>
      </c>
      <c r="X241" s="99">
        <v>0.14</v>
      </c>
      <c r="Y241" s="99">
        <f>$X$241*$K$241</f>
        <v>9.049600000000002</v>
      </c>
      <c r="Z241" s="99">
        <v>0</v>
      </c>
      <c r="AA241" s="100">
        <f>$Z$241*$K$241</f>
        <v>0</v>
      </c>
      <c r="AR241" s="5" t="s">
        <v>94</v>
      </c>
      <c r="AT241" s="5" t="s">
        <v>97</v>
      </c>
      <c r="AU241" s="5" t="s">
        <v>41</v>
      </c>
      <c r="AY241" s="5" t="s">
        <v>87</v>
      </c>
      <c r="BE241" s="34">
        <f>IF($U$241="základná",$N$241,0)</f>
        <v>0</v>
      </c>
      <c r="BF241" s="34">
        <f>IF($U$241="znížená",$N$241,0)</f>
        <v>0</v>
      </c>
      <c r="BG241" s="34">
        <f>IF($U$241="zákl. prenesená",$N$241,0)</f>
        <v>0</v>
      </c>
      <c r="BH241" s="34">
        <f>IF($U$241="zníž. prenesená",$N$241,0)</f>
        <v>0</v>
      </c>
      <c r="BI241" s="34">
        <f>IF($U$241="nulová",$N$241,0)</f>
        <v>0</v>
      </c>
      <c r="BJ241" s="5" t="s">
        <v>41</v>
      </c>
      <c r="BK241" s="77">
        <f>ROUND($L$241*$K$241,3)</f>
        <v>0</v>
      </c>
      <c r="BL241" s="5" t="s">
        <v>89</v>
      </c>
      <c r="BM241" s="5" t="s">
        <v>776</v>
      </c>
    </row>
    <row r="242" spans="2:65" s="5" customFormat="1" ht="24" customHeight="1">
      <c r="B242" s="36"/>
      <c r="C242" s="96" t="s">
        <v>539</v>
      </c>
      <c r="D242" s="96" t="s">
        <v>84</v>
      </c>
      <c r="E242" s="97" t="s">
        <v>540</v>
      </c>
      <c r="F242" s="122" t="s">
        <v>541</v>
      </c>
      <c r="G242" s="112"/>
      <c r="H242" s="112"/>
      <c r="I242" s="112"/>
      <c r="J242" s="98" t="s">
        <v>113</v>
      </c>
      <c r="K242" s="82">
        <v>192</v>
      </c>
      <c r="L242" s="111">
        <v>0</v>
      </c>
      <c r="M242" s="112"/>
      <c r="N242" s="121">
        <f>ROUND($L$242*$K$242,3)</f>
        <v>0</v>
      </c>
      <c r="O242" s="112"/>
      <c r="P242" s="112"/>
      <c r="Q242" s="112"/>
      <c r="R242" s="37"/>
      <c r="T242" s="83"/>
      <c r="U242" s="18" t="s">
        <v>24</v>
      </c>
      <c r="W242" s="99">
        <f>$V$242*$K$242</f>
        <v>0</v>
      </c>
      <c r="X242" s="99">
        <v>0.002</v>
      </c>
      <c r="Y242" s="99">
        <f>$X$242*$K$242</f>
        <v>0.384</v>
      </c>
      <c r="Z242" s="99">
        <v>0</v>
      </c>
      <c r="AA242" s="100">
        <f>$Z$242*$K$242</f>
        <v>0</v>
      </c>
      <c r="AR242" s="5" t="s">
        <v>89</v>
      </c>
      <c r="AT242" s="5" t="s">
        <v>84</v>
      </c>
      <c r="AU242" s="5" t="s">
        <v>41</v>
      </c>
      <c r="AY242" s="5" t="s">
        <v>87</v>
      </c>
      <c r="BE242" s="34">
        <f>IF($U$242="základná",$N$242,0)</f>
        <v>0</v>
      </c>
      <c r="BF242" s="34">
        <f>IF($U$242="znížená",$N$242,0)</f>
        <v>0</v>
      </c>
      <c r="BG242" s="34">
        <f>IF($U$242="zákl. prenesená",$N$242,0)</f>
        <v>0</v>
      </c>
      <c r="BH242" s="34">
        <f>IF($U$242="zníž. prenesená",$N$242,0)</f>
        <v>0</v>
      </c>
      <c r="BI242" s="34">
        <f>IF($U$242="nulová",$N$242,0)</f>
        <v>0</v>
      </c>
      <c r="BJ242" s="5" t="s">
        <v>41</v>
      </c>
      <c r="BK242" s="77">
        <f>ROUND($L$242*$K$242,3)</f>
        <v>0</v>
      </c>
      <c r="BL242" s="5" t="s">
        <v>89</v>
      </c>
      <c r="BM242" s="5" t="s">
        <v>777</v>
      </c>
    </row>
    <row r="243" spans="2:65" s="5" customFormat="1" ht="13.5" customHeight="1">
      <c r="B243" s="36"/>
      <c r="C243" s="101" t="s">
        <v>543</v>
      </c>
      <c r="D243" s="101" t="s">
        <v>97</v>
      </c>
      <c r="E243" s="102" t="s">
        <v>544</v>
      </c>
      <c r="F243" s="118" t="s">
        <v>545</v>
      </c>
      <c r="G243" s="119"/>
      <c r="H243" s="119"/>
      <c r="I243" s="119"/>
      <c r="J243" s="103" t="s">
        <v>113</v>
      </c>
      <c r="K243" s="104">
        <v>193.92</v>
      </c>
      <c r="L243" s="120">
        <v>0</v>
      </c>
      <c r="M243" s="119"/>
      <c r="N243" s="125">
        <f>ROUND($L$243*$K$243,3)</f>
        <v>0</v>
      </c>
      <c r="O243" s="112"/>
      <c r="P243" s="112"/>
      <c r="Q243" s="112"/>
      <c r="R243" s="37"/>
      <c r="T243" s="83"/>
      <c r="U243" s="18" t="s">
        <v>24</v>
      </c>
      <c r="W243" s="99">
        <f>$V$243*$K$243</f>
        <v>0</v>
      </c>
      <c r="X243" s="99">
        <v>0.002</v>
      </c>
      <c r="Y243" s="99">
        <f>$X$243*$K$243</f>
        <v>0.38783999999999996</v>
      </c>
      <c r="Z243" s="99">
        <v>0</v>
      </c>
      <c r="AA243" s="100">
        <f>$Z$243*$K$243</f>
        <v>0</v>
      </c>
      <c r="AR243" s="5" t="s">
        <v>94</v>
      </c>
      <c r="AT243" s="5" t="s">
        <v>97</v>
      </c>
      <c r="AU243" s="5" t="s">
        <v>41</v>
      </c>
      <c r="AY243" s="5" t="s">
        <v>87</v>
      </c>
      <c r="BE243" s="34">
        <f>IF($U$243="základná",$N$243,0)</f>
        <v>0</v>
      </c>
      <c r="BF243" s="34">
        <f>IF($U$243="znížená",$N$243,0)</f>
        <v>0</v>
      </c>
      <c r="BG243" s="34">
        <f>IF($U$243="zákl. prenesená",$N$243,0)</f>
        <v>0</v>
      </c>
      <c r="BH243" s="34">
        <f>IF($U$243="zníž. prenesená",$N$243,0)</f>
        <v>0</v>
      </c>
      <c r="BI243" s="34">
        <f>IF($U$243="nulová",$N$243,0)</f>
        <v>0</v>
      </c>
      <c r="BJ243" s="5" t="s">
        <v>41</v>
      </c>
      <c r="BK243" s="77">
        <f>ROUND($L$243*$K$243,3)</f>
        <v>0</v>
      </c>
      <c r="BL243" s="5" t="s">
        <v>89</v>
      </c>
      <c r="BM243" s="5" t="s">
        <v>778</v>
      </c>
    </row>
    <row r="244" spans="2:65" s="5" customFormat="1" ht="34.5" customHeight="1">
      <c r="B244" s="36"/>
      <c r="C244" s="96" t="s">
        <v>547</v>
      </c>
      <c r="D244" s="96" t="s">
        <v>84</v>
      </c>
      <c r="E244" s="97" t="s">
        <v>548</v>
      </c>
      <c r="F244" s="122" t="s">
        <v>549</v>
      </c>
      <c r="G244" s="112"/>
      <c r="H244" s="112"/>
      <c r="I244" s="112"/>
      <c r="J244" s="98" t="s">
        <v>113</v>
      </c>
      <c r="K244" s="82">
        <v>64</v>
      </c>
      <c r="L244" s="111">
        <v>0</v>
      </c>
      <c r="M244" s="112"/>
      <c r="N244" s="121">
        <f>ROUND($L$244*$K$244,3)</f>
        <v>0</v>
      </c>
      <c r="O244" s="112"/>
      <c r="P244" s="112"/>
      <c r="Q244" s="112"/>
      <c r="R244" s="37"/>
      <c r="T244" s="83"/>
      <c r="U244" s="18" t="s">
        <v>24</v>
      </c>
      <c r="W244" s="99">
        <f>$V$244*$K$244</f>
        <v>0</v>
      </c>
      <c r="X244" s="99">
        <v>0.0065</v>
      </c>
      <c r="Y244" s="99">
        <f>$X$244*$K$244</f>
        <v>0.416</v>
      </c>
      <c r="Z244" s="99">
        <v>0</v>
      </c>
      <c r="AA244" s="100">
        <f>$Z$244*$K$244</f>
        <v>0</v>
      </c>
      <c r="AR244" s="5" t="s">
        <v>89</v>
      </c>
      <c r="AT244" s="5" t="s">
        <v>84</v>
      </c>
      <c r="AU244" s="5" t="s">
        <v>41</v>
      </c>
      <c r="AY244" s="5" t="s">
        <v>87</v>
      </c>
      <c r="BE244" s="34">
        <f>IF($U$244="základná",$N$244,0)</f>
        <v>0</v>
      </c>
      <c r="BF244" s="34">
        <f>IF($U$244="znížená",$N$244,0)</f>
        <v>0</v>
      </c>
      <c r="BG244" s="34">
        <f>IF($U$244="zákl. prenesená",$N$244,0)</f>
        <v>0</v>
      </c>
      <c r="BH244" s="34">
        <f>IF($U$244="zníž. prenesená",$N$244,0)</f>
        <v>0</v>
      </c>
      <c r="BI244" s="34">
        <f>IF($U$244="nulová",$N$244,0)</f>
        <v>0</v>
      </c>
      <c r="BJ244" s="5" t="s">
        <v>41</v>
      </c>
      <c r="BK244" s="77">
        <f>ROUND($L$244*$K$244,3)</f>
        <v>0</v>
      </c>
      <c r="BL244" s="5" t="s">
        <v>89</v>
      </c>
      <c r="BM244" s="5" t="s">
        <v>779</v>
      </c>
    </row>
    <row r="245" spans="2:65" s="5" customFormat="1" ht="13.5" customHeight="1">
      <c r="B245" s="36"/>
      <c r="C245" s="101" t="s">
        <v>551</v>
      </c>
      <c r="D245" s="101" t="s">
        <v>97</v>
      </c>
      <c r="E245" s="102" t="s">
        <v>552</v>
      </c>
      <c r="F245" s="118" t="s">
        <v>553</v>
      </c>
      <c r="G245" s="119"/>
      <c r="H245" s="119"/>
      <c r="I245" s="119"/>
      <c r="J245" s="103" t="s">
        <v>113</v>
      </c>
      <c r="K245" s="104">
        <v>64.64</v>
      </c>
      <c r="L245" s="120">
        <v>0</v>
      </c>
      <c r="M245" s="119"/>
      <c r="N245" s="125">
        <f>ROUND($L$245*$K$245,3)</f>
        <v>0</v>
      </c>
      <c r="O245" s="112"/>
      <c r="P245" s="112"/>
      <c r="Q245" s="112"/>
      <c r="R245" s="37"/>
      <c r="T245" s="83"/>
      <c r="U245" s="18" t="s">
        <v>24</v>
      </c>
      <c r="W245" s="99">
        <f>$V$245*$K$245</f>
        <v>0</v>
      </c>
      <c r="X245" s="99">
        <v>0.0065</v>
      </c>
      <c r="Y245" s="99">
        <f>$X$245*$K$245</f>
        <v>0.42016</v>
      </c>
      <c r="Z245" s="99">
        <v>0</v>
      </c>
      <c r="AA245" s="100">
        <f>$Z$245*$K$245</f>
        <v>0</v>
      </c>
      <c r="AR245" s="5" t="s">
        <v>94</v>
      </c>
      <c r="AT245" s="5" t="s">
        <v>97</v>
      </c>
      <c r="AU245" s="5" t="s">
        <v>41</v>
      </c>
      <c r="AY245" s="5" t="s">
        <v>87</v>
      </c>
      <c r="BE245" s="34">
        <f>IF($U$245="základná",$N$245,0)</f>
        <v>0</v>
      </c>
      <c r="BF245" s="34">
        <f>IF($U$245="znížená",$N$245,0)</f>
        <v>0</v>
      </c>
      <c r="BG245" s="34">
        <f>IF($U$245="zákl. prenesená",$N$245,0)</f>
        <v>0</v>
      </c>
      <c r="BH245" s="34">
        <f>IF($U$245="zníž. prenesená",$N$245,0)</f>
        <v>0</v>
      </c>
      <c r="BI245" s="34">
        <f>IF($U$245="nulová",$N$245,0)</f>
        <v>0</v>
      </c>
      <c r="BJ245" s="5" t="s">
        <v>41</v>
      </c>
      <c r="BK245" s="77">
        <f>ROUND($L$245*$K$245,3)</f>
        <v>0</v>
      </c>
      <c r="BL245" s="5" t="s">
        <v>89</v>
      </c>
      <c r="BM245" s="5" t="s">
        <v>780</v>
      </c>
    </row>
    <row r="246" spans="2:65" s="5" customFormat="1" ht="24" customHeight="1">
      <c r="B246" s="36"/>
      <c r="C246" s="96" t="s">
        <v>555</v>
      </c>
      <c r="D246" s="96" t="s">
        <v>84</v>
      </c>
      <c r="E246" s="97" t="s">
        <v>556</v>
      </c>
      <c r="F246" s="122" t="s">
        <v>557</v>
      </c>
      <c r="G246" s="112"/>
      <c r="H246" s="112"/>
      <c r="I246" s="112"/>
      <c r="J246" s="98" t="s">
        <v>88</v>
      </c>
      <c r="K246" s="82">
        <v>11.111</v>
      </c>
      <c r="L246" s="111">
        <v>0</v>
      </c>
      <c r="M246" s="112"/>
      <c r="N246" s="121">
        <f>ROUND($L$246*$K$246,3)</f>
        <v>0</v>
      </c>
      <c r="O246" s="112"/>
      <c r="P246" s="112"/>
      <c r="Q246" s="112"/>
      <c r="R246" s="37"/>
      <c r="T246" s="83"/>
      <c r="U246" s="18" t="s">
        <v>24</v>
      </c>
      <c r="W246" s="99">
        <f>$V$246*$K$246</f>
        <v>0</v>
      </c>
      <c r="X246" s="99">
        <v>2.436476328</v>
      </c>
      <c r="Y246" s="99">
        <f>$X$246*$K$246</f>
        <v>27.071688480408</v>
      </c>
      <c r="Z246" s="99">
        <v>0</v>
      </c>
      <c r="AA246" s="100">
        <f>$Z$246*$K$246</f>
        <v>0</v>
      </c>
      <c r="AR246" s="5" t="s">
        <v>89</v>
      </c>
      <c r="AT246" s="5" t="s">
        <v>84</v>
      </c>
      <c r="AU246" s="5" t="s">
        <v>41</v>
      </c>
      <c r="AY246" s="5" t="s">
        <v>87</v>
      </c>
      <c r="BE246" s="34">
        <f>IF($U$246="základná",$N$246,0)</f>
        <v>0</v>
      </c>
      <c r="BF246" s="34">
        <f>IF($U$246="znížená",$N$246,0)</f>
        <v>0</v>
      </c>
      <c r="BG246" s="34">
        <f>IF($U$246="zákl. prenesená",$N$246,0)</f>
        <v>0</v>
      </c>
      <c r="BH246" s="34">
        <f>IF($U$246="zníž. prenesená",$N$246,0)</f>
        <v>0</v>
      </c>
      <c r="BI246" s="34">
        <f>IF($U$246="nulová",$N$246,0)</f>
        <v>0</v>
      </c>
      <c r="BJ246" s="5" t="s">
        <v>41</v>
      </c>
      <c r="BK246" s="77">
        <f>ROUND($L$246*$K$246,3)</f>
        <v>0</v>
      </c>
      <c r="BL246" s="5" t="s">
        <v>89</v>
      </c>
      <c r="BM246" s="5" t="s">
        <v>781</v>
      </c>
    </row>
    <row r="247" spans="2:65" s="5" customFormat="1" ht="24" customHeight="1">
      <c r="B247" s="36"/>
      <c r="C247" s="96" t="s">
        <v>559</v>
      </c>
      <c r="D247" s="96" t="s">
        <v>84</v>
      </c>
      <c r="E247" s="97" t="s">
        <v>560</v>
      </c>
      <c r="F247" s="122" t="s">
        <v>561</v>
      </c>
      <c r="G247" s="112"/>
      <c r="H247" s="112"/>
      <c r="I247" s="112"/>
      <c r="J247" s="98" t="s">
        <v>103</v>
      </c>
      <c r="K247" s="82">
        <v>115.2</v>
      </c>
      <c r="L247" s="111">
        <v>0</v>
      </c>
      <c r="M247" s="112"/>
      <c r="N247" s="121">
        <f>ROUND($L$247*$K$247,3)</f>
        <v>0</v>
      </c>
      <c r="O247" s="112"/>
      <c r="P247" s="112"/>
      <c r="Q247" s="112"/>
      <c r="R247" s="37"/>
      <c r="T247" s="83"/>
      <c r="U247" s="18" t="s">
        <v>24</v>
      </c>
      <c r="W247" s="99">
        <f>$V$247*$K$247</f>
        <v>0</v>
      </c>
      <c r="X247" s="99">
        <v>0.00418</v>
      </c>
      <c r="Y247" s="99">
        <f>$X$247*$K$247</f>
        <v>0.48153599999999996</v>
      </c>
      <c r="Z247" s="99">
        <v>0</v>
      </c>
      <c r="AA247" s="100">
        <f>$Z$247*$K$247</f>
        <v>0</v>
      </c>
      <c r="AR247" s="5" t="s">
        <v>89</v>
      </c>
      <c r="AT247" s="5" t="s">
        <v>84</v>
      </c>
      <c r="AU247" s="5" t="s">
        <v>41</v>
      </c>
      <c r="AY247" s="5" t="s">
        <v>87</v>
      </c>
      <c r="BE247" s="34">
        <f>IF($U$247="základná",$N$247,0)</f>
        <v>0</v>
      </c>
      <c r="BF247" s="34">
        <f>IF($U$247="znížená",$N$247,0)</f>
        <v>0</v>
      </c>
      <c r="BG247" s="34">
        <f>IF($U$247="zákl. prenesená",$N$247,0)</f>
        <v>0</v>
      </c>
      <c r="BH247" s="34">
        <f>IF($U$247="zníž. prenesená",$N$247,0)</f>
        <v>0</v>
      </c>
      <c r="BI247" s="34">
        <f>IF($U$247="nulová",$N$247,0)</f>
        <v>0</v>
      </c>
      <c r="BJ247" s="5" t="s">
        <v>41</v>
      </c>
      <c r="BK247" s="77">
        <f>ROUND($L$247*$K$247,3)</f>
        <v>0</v>
      </c>
      <c r="BL247" s="5" t="s">
        <v>89</v>
      </c>
      <c r="BM247" s="5" t="s">
        <v>782</v>
      </c>
    </row>
    <row r="248" spans="2:65" s="5" customFormat="1" ht="13.5" customHeight="1">
      <c r="B248" s="36"/>
      <c r="C248" s="96" t="s">
        <v>563</v>
      </c>
      <c r="D248" s="96" t="s">
        <v>84</v>
      </c>
      <c r="E248" s="97" t="s">
        <v>564</v>
      </c>
      <c r="F248" s="122" t="s">
        <v>565</v>
      </c>
      <c r="G248" s="112"/>
      <c r="H248" s="112"/>
      <c r="I248" s="112"/>
      <c r="J248" s="98" t="s">
        <v>110</v>
      </c>
      <c r="K248" s="82">
        <v>6</v>
      </c>
      <c r="L248" s="111">
        <v>0</v>
      </c>
      <c r="M248" s="112"/>
      <c r="N248" s="121">
        <f>ROUND($L$248*$K$248,3)</f>
        <v>0</v>
      </c>
      <c r="O248" s="112"/>
      <c r="P248" s="112"/>
      <c r="Q248" s="112"/>
      <c r="R248" s="37"/>
      <c r="T248" s="83"/>
      <c r="U248" s="18" t="s">
        <v>24</v>
      </c>
      <c r="W248" s="99">
        <f>$V$248*$K$248</f>
        <v>0</v>
      </c>
      <c r="X248" s="99">
        <v>0.00065</v>
      </c>
      <c r="Y248" s="99">
        <f>$X$248*$K$248</f>
        <v>0.0039</v>
      </c>
      <c r="Z248" s="99">
        <v>0</v>
      </c>
      <c r="AA248" s="100">
        <f>$Z$248*$K$248</f>
        <v>0</v>
      </c>
      <c r="AR248" s="5" t="s">
        <v>89</v>
      </c>
      <c r="AT248" s="5" t="s">
        <v>84</v>
      </c>
      <c r="AU248" s="5" t="s">
        <v>41</v>
      </c>
      <c r="AY248" s="5" t="s">
        <v>87</v>
      </c>
      <c r="BE248" s="34">
        <f>IF($U$248="základná",$N$248,0)</f>
        <v>0</v>
      </c>
      <c r="BF248" s="34">
        <f>IF($U$248="znížená",$N$248,0)</f>
        <v>0</v>
      </c>
      <c r="BG248" s="34">
        <f>IF($U$248="zákl. prenesená",$N$248,0)</f>
        <v>0</v>
      </c>
      <c r="BH248" s="34">
        <f>IF($U$248="zníž. prenesená",$N$248,0)</f>
        <v>0</v>
      </c>
      <c r="BI248" s="34">
        <f>IF($U$248="nulová",$N$248,0)</f>
        <v>0</v>
      </c>
      <c r="BJ248" s="5" t="s">
        <v>41</v>
      </c>
      <c r="BK248" s="77">
        <f>ROUND($L$248*$K$248,3)</f>
        <v>0</v>
      </c>
      <c r="BL248" s="5" t="s">
        <v>89</v>
      </c>
      <c r="BM248" s="5" t="s">
        <v>783</v>
      </c>
    </row>
    <row r="249" spans="2:65" s="5" customFormat="1" ht="34.5" customHeight="1">
      <c r="B249" s="36"/>
      <c r="C249" s="101" t="s">
        <v>567</v>
      </c>
      <c r="D249" s="101" t="s">
        <v>97</v>
      </c>
      <c r="E249" s="102" t="s">
        <v>568</v>
      </c>
      <c r="F249" s="118" t="s">
        <v>569</v>
      </c>
      <c r="G249" s="119"/>
      <c r="H249" s="119"/>
      <c r="I249" s="119"/>
      <c r="J249" s="103" t="s">
        <v>110</v>
      </c>
      <c r="K249" s="104">
        <v>6</v>
      </c>
      <c r="L249" s="120">
        <v>0</v>
      </c>
      <c r="M249" s="119"/>
      <c r="N249" s="125">
        <f>ROUND($L$249*$K$249,3)</f>
        <v>0</v>
      </c>
      <c r="O249" s="112"/>
      <c r="P249" s="112"/>
      <c r="Q249" s="112"/>
      <c r="R249" s="37"/>
      <c r="T249" s="83"/>
      <c r="U249" s="18" t="s">
        <v>24</v>
      </c>
      <c r="W249" s="99">
        <f>$V$249*$K$249</f>
        <v>0</v>
      </c>
      <c r="X249" s="99">
        <v>0.1049</v>
      </c>
      <c r="Y249" s="99">
        <f>$X$249*$K$249</f>
        <v>0.6294</v>
      </c>
      <c r="Z249" s="99">
        <v>0</v>
      </c>
      <c r="AA249" s="100">
        <f>$Z$249*$K$249</f>
        <v>0</v>
      </c>
      <c r="AR249" s="5" t="s">
        <v>94</v>
      </c>
      <c r="AT249" s="5" t="s">
        <v>97</v>
      </c>
      <c r="AU249" s="5" t="s">
        <v>41</v>
      </c>
      <c r="AY249" s="5" t="s">
        <v>87</v>
      </c>
      <c r="BE249" s="34">
        <f>IF($U$249="základná",$N$249,0)</f>
        <v>0</v>
      </c>
      <c r="BF249" s="34">
        <f>IF($U$249="znížená",$N$249,0)</f>
        <v>0</v>
      </c>
      <c r="BG249" s="34">
        <f>IF($U$249="zákl. prenesená",$N$249,0)</f>
        <v>0</v>
      </c>
      <c r="BH249" s="34">
        <f>IF($U$249="zníž. prenesená",$N$249,0)</f>
        <v>0</v>
      </c>
      <c r="BI249" s="34">
        <f>IF($U$249="nulová",$N$249,0)</f>
        <v>0</v>
      </c>
      <c r="BJ249" s="5" t="s">
        <v>41</v>
      </c>
      <c r="BK249" s="77">
        <f>ROUND($L$249*$K$249,3)</f>
        <v>0</v>
      </c>
      <c r="BL249" s="5" t="s">
        <v>89</v>
      </c>
      <c r="BM249" s="5" t="s">
        <v>784</v>
      </c>
    </row>
    <row r="250" spans="2:65" s="5" customFormat="1" ht="13.5" customHeight="1">
      <c r="B250" s="36"/>
      <c r="C250" s="101" t="s">
        <v>571</v>
      </c>
      <c r="D250" s="101" t="s">
        <v>97</v>
      </c>
      <c r="E250" s="102" t="s">
        <v>572</v>
      </c>
      <c r="F250" s="118" t="s">
        <v>573</v>
      </c>
      <c r="G250" s="119"/>
      <c r="H250" s="119"/>
      <c r="I250" s="119"/>
      <c r="J250" s="103" t="s">
        <v>113</v>
      </c>
      <c r="K250" s="104">
        <v>2</v>
      </c>
      <c r="L250" s="120">
        <v>0</v>
      </c>
      <c r="M250" s="119"/>
      <c r="N250" s="125">
        <f>ROUND($L$250*$K$250,3)</f>
        <v>0</v>
      </c>
      <c r="O250" s="112"/>
      <c r="P250" s="112"/>
      <c r="Q250" s="112"/>
      <c r="R250" s="37"/>
      <c r="T250" s="83"/>
      <c r="U250" s="18" t="s">
        <v>24</v>
      </c>
      <c r="W250" s="99">
        <f>$V$250*$K$250</f>
        <v>0</v>
      </c>
      <c r="X250" s="99">
        <v>0</v>
      </c>
      <c r="Y250" s="99">
        <f>$X$250*$K$250</f>
        <v>0</v>
      </c>
      <c r="Z250" s="99">
        <v>0</v>
      </c>
      <c r="AA250" s="100">
        <f>$Z$250*$K$250</f>
        <v>0</v>
      </c>
      <c r="AR250" s="5" t="s">
        <v>94</v>
      </c>
      <c r="AT250" s="5" t="s">
        <v>97</v>
      </c>
      <c r="AU250" s="5" t="s">
        <v>41</v>
      </c>
      <c r="AY250" s="5" t="s">
        <v>87</v>
      </c>
      <c r="BE250" s="34">
        <f>IF($U$250="základná",$N$250,0)</f>
        <v>0</v>
      </c>
      <c r="BF250" s="34">
        <f>IF($U$250="znížená",$N$250,0)</f>
        <v>0</v>
      </c>
      <c r="BG250" s="34">
        <f>IF($U$250="zákl. prenesená",$N$250,0)</f>
        <v>0</v>
      </c>
      <c r="BH250" s="34">
        <f>IF($U$250="zníž. prenesená",$N$250,0)</f>
        <v>0</v>
      </c>
      <c r="BI250" s="34">
        <f>IF($U$250="nulová",$N$250,0)</f>
        <v>0</v>
      </c>
      <c r="BJ250" s="5" t="s">
        <v>41</v>
      </c>
      <c r="BK250" s="77">
        <f>ROUND($L$250*$K$250,3)</f>
        <v>0</v>
      </c>
      <c r="BL250" s="5" t="s">
        <v>89</v>
      </c>
      <c r="BM250" s="5" t="s">
        <v>785</v>
      </c>
    </row>
    <row r="251" spans="2:65" s="5" customFormat="1" ht="24" customHeight="1">
      <c r="B251" s="36"/>
      <c r="C251" s="96" t="s">
        <v>575</v>
      </c>
      <c r="D251" s="96" t="s">
        <v>84</v>
      </c>
      <c r="E251" s="97" t="s">
        <v>576</v>
      </c>
      <c r="F251" s="122" t="s">
        <v>577</v>
      </c>
      <c r="G251" s="112"/>
      <c r="H251" s="112"/>
      <c r="I251" s="112"/>
      <c r="J251" s="98" t="s">
        <v>113</v>
      </c>
      <c r="K251" s="82">
        <v>5</v>
      </c>
      <c r="L251" s="111">
        <v>0</v>
      </c>
      <c r="M251" s="112"/>
      <c r="N251" s="121">
        <f>ROUND($L$251*$K$251,3)</f>
        <v>0</v>
      </c>
      <c r="O251" s="112"/>
      <c r="P251" s="112"/>
      <c r="Q251" s="112"/>
      <c r="R251" s="37"/>
      <c r="T251" s="83"/>
      <c r="U251" s="18" t="s">
        <v>24</v>
      </c>
      <c r="W251" s="99">
        <f>$V$251*$K$251</f>
        <v>0</v>
      </c>
      <c r="X251" s="99">
        <v>0</v>
      </c>
      <c r="Y251" s="99">
        <f>$X$251*$K$251</f>
        <v>0</v>
      </c>
      <c r="Z251" s="99">
        <v>0</v>
      </c>
      <c r="AA251" s="100">
        <f>$Z$251*$K$251</f>
        <v>0</v>
      </c>
      <c r="AR251" s="5" t="s">
        <v>89</v>
      </c>
      <c r="AT251" s="5" t="s">
        <v>84</v>
      </c>
      <c r="AU251" s="5" t="s">
        <v>41</v>
      </c>
      <c r="AY251" s="5" t="s">
        <v>87</v>
      </c>
      <c r="BE251" s="34">
        <f>IF($U$251="základná",$N$251,0)</f>
        <v>0</v>
      </c>
      <c r="BF251" s="34">
        <f>IF($U$251="znížená",$N$251,0)</f>
        <v>0</v>
      </c>
      <c r="BG251" s="34">
        <f>IF($U$251="zákl. prenesená",$N$251,0)</f>
        <v>0</v>
      </c>
      <c r="BH251" s="34">
        <f>IF($U$251="zníž. prenesená",$N$251,0)</f>
        <v>0</v>
      </c>
      <c r="BI251" s="34">
        <f>IF($U$251="nulová",$N$251,0)</f>
        <v>0</v>
      </c>
      <c r="BJ251" s="5" t="s">
        <v>41</v>
      </c>
      <c r="BK251" s="77">
        <f>ROUND($L$251*$K$251,3)</f>
        <v>0</v>
      </c>
      <c r="BL251" s="5" t="s">
        <v>89</v>
      </c>
      <c r="BM251" s="5" t="s">
        <v>786</v>
      </c>
    </row>
    <row r="252" spans="2:65" s="5" customFormat="1" ht="24" customHeight="1">
      <c r="B252" s="36"/>
      <c r="C252" s="101" t="s">
        <v>579</v>
      </c>
      <c r="D252" s="101" t="s">
        <v>97</v>
      </c>
      <c r="E252" s="102" t="s">
        <v>580</v>
      </c>
      <c r="F252" s="118" t="s">
        <v>581</v>
      </c>
      <c r="G252" s="119"/>
      <c r="H252" s="119"/>
      <c r="I252" s="119"/>
      <c r="J252" s="103" t="s">
        <v>113</v>
      </c>
      <c r="K252" s="104">
        <v>5</v>
      </c>
      <c r="L252" s="120">
        <v>0</v>
      </c>
      <c r="M252" s="119"/>
      <c r="N252" s="125">
        <f>ROUND($L$252*$K$252,3)</f>
        <v>0</v>
      </c>
      <c r="O252" s="112"/>
      <c r="P252" s="112"/>
      <c r="Q252" s="112"/>
      <c r="R252" s="37"/>
      <c r="T252" s="83"/>
      <c r="U252" s="18" t="s">
        <v>24</v>
      </c>
      <c r="W252" s="99">
        <f>$V$252*$K$252</f>
        <v>0</v>
      </c>
      <c r="X252" s="99">
        <v>0</v>
      </c>
      <c r="Y252" s="99">
        <f>$X$252*$K$252</f>
        <v>0</v>
      </c>
      <c r="Z252" s="99">
        <v>0</v>
      </c>
      <c r="AA252" s="100">
        <f>$Z$252*$K$252</f>
        <v>0</v>
      </c>
      <c r="AR252" s="5" t="s">
        <v>94</v>
      </c>
      <c r="AT252" s="5" t="s">
        <v>97</v>
      </c>
      <c r="AU252" s="5" t="s">
        <v>41</v>
      </c>
      <c r="AY252" s="5" t="s">
        <v>87</v>
      </c>
      <c r="BE252" s="34">
        <f>IF($U$252="základná",$N$252,0)</f>
        <v>0</v>
      </c>
      <c r="BF252" s="34">
        <f>IF($U$252="znížená",$N$252,0)</f>
        <v>0</v>
      </c>
      <c r="BG252" s="34">
        <f>IF($U$252="zákl. prenesená",$N$252,0)</f>
        <v>0</v>
      </c>
      <c r="BH252" s="34">
        <f>IF($U$252="zníž. prenesená",$N$252,0)</f>
        <v>0</v>
      </c>
      <c r="BI252" s="34">
        <f>IF($U$252="nulová",$N$252,0)</f>
        <v>0</v>
      </c>
      <c r="BJ252" s="5" t="s">
        <v>41</v>
      </c>
      <c r="BK252" s="77">
        <f>ROUND($L$252*$K$252,3)</f>
        <v>0</v>
      </c>
      <c r="BL252" s="5" t="s">
        <v>89</v>
      </c>
      <c r="BM252" s="5" t="s">
        <v>787</v>
      </c>
    </row>
    <row r="253" spans="2:65" s="5" customFormat="1" ht="24" customHeight="1">
      <c r="B253" s="36"/>
      <c r="C253" s="101" t="s">
        <v>583</v>
      </c>
      <c r="D253" s="101" t="s">
        <v>97</v>
      </c>
      <c r="E253" s="102" t="s">
        <v>584</v>
      </c>
      <c r="F253" s="118" t="s">
        <v>585</v>
      </c>
      <c r="G253" s="119"/>
      <c r="H253" s="119"/>
      <c r="I253" s="119"/>
      <c r="J253" s="103" t="s">
        <v>113</v>
      </c>
      <c r="K253" s="104">
        <v>5</v>
      </c>
      <c r="L253" s="120">
        <v>0</v>
      </c>
      <c r="M253" s="119"/>
      <c r="N253" s="125">
        <f>ROUND($L$253*$K$253,3)</f>
        <v>0</v>
      </c>
      <c r="O253" s="112"/>
      <c r="P253" s="112"/>
      <c r="Q253" s="112"/>
      <c r="R253" s="37"/>
      <c r="T253" s="83"/>
      <c r="U253" s="18" t="s">
        <v>24</v>
      </c>
      <c r="W253" s="99">
        <f>$V$253*$K$253</f>
        <v>0</v>
      </c>
      <c r="X253" s="99">
        <v>0</v>
      </c>
      <c r="Y253" s="99">
        <f>$X$253*$K$253</f>
        <v>0</v>
      </c>
      <c r="Z253" s="99">
        <v>0</v>
      </c>
      <c r="AA253" s="100">
        <f>$Z$253*$K$253</f>
        <v>0</v>
      </c>
      <c r="AR253" s="5" t="s">
        <v>94</v>
      </c>
      <c r="AT253" s="5" t="s">
        <v>97</v>
      </c>
      <c r="AU253" s="5" t="s">
        <v>41</v>
      </c>
      <c r="AY253" s="5" t="s">
        <v>87</v>
      </c>
      <c r="BE253" s="34">
        <f>IF($U$253="základná",$N$253,0)</f>
        <v>0</v>
      </c>
      <c r="BF253" s="34">
        <f>IF($U$253="znížená",$N$253,0)</f>
        <v>0</v>
      </c>
      <c r="BG253" s="34">
        <f>IF($U$253="zákl. prenesená",$N$253,0)</f>
        <v>0</v>
      </c>
      <c r="BH253" s="34">
        <f>IF($U$253="zníž. prenesená",$N$253,0)</f>
        <v>0</v>
      </c>
      <c r="BI253" s="34">
        <f>IF($U$253="nulová",$N$253,0)</f>
        <v>0</v>
      </c>
      <c r="BJ253" s="5" t="s">
        <v>41</v>
      </c>
      <c r="BK253" s="77">
        <f>ROUND($L$253*$K$253,3)</f>
        <v>0</v>
      </c>
      <c r="BL253" s="5" t="s">
        <v>89</v>
      </c>
      <c r="BM253" s="5" t="s">
        <v>788</v>
      </c>
    </row>
    <row r="254" spans="2:63" s="87" customFormat="1" ht="23.25" customHeight="1">
      <c r="B254" s="88"/>
      <c r="D254" s="95" t="s">
        <v>123</v>
      </c>
      <c r="E254" s="95"/>
      <c r="F254" s="95"/>
      <c r="G254" s="95"/>
      <c r="H254" s="95"/>
      <c r="I254" s="95"/>
      <c r="J254" s="95"/>
      <c r="K254" s="95"/>
      <c r="L254" s="95"/>
      <c r="M254" s="95"/>
      <c r="N254" s="116">
        <f>$BK$254</f>
        <v>0</v>
      </c>
      <c r="O254" s="117"/>
      <c r="P254" s="117"/>
      <c r="Q254" s="117"/>
      <c r="R254" s="90"/>
      <c r="T254" s="91"/>
      <c r="W254" s="92">
        <f>SUM($W$255:$W$269)</f>
        <v>0</v>
      </c>
      <c r="Y254" s="92">
        <f>SUM($Y$255:$Y$269)</f>
        <v>103.16941</v>
      </c>
      <c r="AA254" s="93">
        <f>SUM($AA$255:$AA$269)</f>
        <v>31.075000000000003</v>
      </c>
      <c r="AR254" s="89" t="s">
        <v>40</v>
      </c>
      <c r="AT254" s="89" t="s">
        <v>38</v>
      </c>
      <c r="AU254" s="89" t="s">
        <v>41</v>
      </c>
      <c r="AY254" s="89" t="s">
        <v>87</v>
      </c>
      <c r="BK254" s="94">
        <f>SUM($BK$255:$BK$269)</f>
        <v>0</v>
      </c>
    </row>
    <row r="255" spans="2:65" s="5" customFormat="1" ht="24" customHeight="1">
      <c r="B255" s="36"/>
      <c r="C255" s="96" t="s">
        <v>587</v>
      </c>
      <c r="D255" s="96" t="s">
        <v>84</v>
      </c>
      <c r="E255" s="97" t="s">
        <v>588</v>
      </c>
      <c r="F255" s="122" t="s">
        <v>589</v>
      </c>
      <c r="G255" s="112"/>
      <c r="H255" s="112"/>
      <c r="I255" s="112"/>
      <c r="J255" s="98" t="s">
        <v>110</v>
      </c>
      <c r="K255" s="82">
        <v>342.5</v>
      </c>
      <c r="L255" s="111">
        <v>0</v>
      </c>
      <c r="M255" s="112"/>
      <c r="N255" s="121">
        <f>ROUND($L$255*$K$255,3)</f>
        <v>0</v>
      </c>
      <c r="O255" s="112"/>
      <c r="P255" s="112"/>
      <c r="Q255" s="112"/>
      <c r="R255" s="37"/>
      <c r="T255" s="83"/>
      <c r="U255" s="18" t="s">
        <v>24</v>
      </c>
      <c r="W255" s="99">
        <f>$V$255*$K$255</f>
        <v>0</v>
      </c>
      <c r="X255" s="99">
        <v>0.16401</v>
      </c>
      <c r="Y255" s="99">
        <f>$X$255*$K$255</f>
        <v>56.173424999999995</v>
      </c>
      <c r="Z255" s="99">
        <v>0</v>
      </c>
      <c r="AA255" s="100">
        <f>$Z$255*$K$255</f>
        <v>0</v>
      </c>
      <c r="AR255" s="5" t="s">
        <v>89</v>
      </c>
      <c r="AT255" s="5" t="s">
        <v>84</v>
      </c>
      <c r="AU255" s="5" t="s">
        <v>42</v>
      </c>
      <c r="AY255" s="5" t="s">
        <v>87</v>
      </c>
      <c r="BE255" s="34">
        <f>IF($U$255="základná",$N$255,0)</f>
        <v>0</v>
      </c>
      <c r="BF255" s="34">
        <f>IF($U$255="znížená",$N$255,0)</f>
        <v>0</v>
      </c>
      <c r="BG255" s="34">
        <f>IF($U$255="zákl. prenesená",$N$255,0)</f>
        <v>0</v>
      </c>
      <c r="BH255" s="34">
        <f>IF($U$255="zníž. prenesená",$N$255,0)</f>
        <v>0</v>
      </c>
      <c r="BI255" s="34">
        <f>IF($U$255="nulová",$N$255,0)</f>
        <v>0</v>
      </c>
      <c r="BJ255" s="5" t="s">
        <v>41</v>
      </c>
      <c r="BK255" s="77">
        <f>ROUND($L$255*$K$255,3)</f>
        <v>0</v>
      </c>
      <c r="BL255" s="5" t="s">
        <v>89</v>
      </c>
      <c r="BM255" s="5" t="s">
        <v>789</v>
      </c>
    </row>
    <row r="256" spans="2:65" s="5" customFormat="1" ht="13.5" customHeight="1">
      <c r="B256" s="36"/>
      <c r="C256" s="101" t="s">
        <v>591</v>
      </c>
      <c r="D256" s="101" t="s">
        <v>97</v>
      </c>
      <c r="E256" s="102" t="s">
        <v>111</v>
      </c>
      <c r="F256" s="118" t="s">
        <v>112</v>
      </c>
      <c r="G256" s="119"/>
      <c r="H256" s="119"/>
      <c r="I256" s="119"/>
      <c r="J256" s="103" t="s">
        <v>113</v>
      </c>
      <c r="K256" s="104">
        <v>345.925</v>
      </c>
      <c r="L256" s="120">
        <v>0</v>
      </c>
      <c r="M256" s="119"/>
      <c r="N256" s="125">
        <f>ROUND($L$256*$K$256,3)</f>
        <v>0</v>
      </c>
      <c r="O256" s="112"/>
      <c r="P256" s="112"/>
      <c r="Q256" s="112"/>
      <c r="R256" s="37"/>
      <c r="T256" s="83"/>
      <c r="U256" s="18" t="s">
        <v>24</v>
      </c>
      <c r="W256" s="99">
        <f>$V$256*$K$256</f>
        <v>0</v>
      </c>
      <c r="X256" s="99">
        <v>0.097</v>
      </c>
      <c r="Y256" s="99">
        <f>$X$256*$K$256</f>
        <v>33.554725000000005</v>
      </c>
      <c r="Z256" s="99">
        <v>0</v>
      </c>
      <c r="AA256" s="100">
        <f>$Z$256*$K$256</f>
        <v>0</v>
      </c>
      <c r="AR256" s="5" t="s">
        <v>94</v>
      </c>
      <c r="AT256" s="5" t="s">
        <v>97</v>
      </c>
      <c r="AU256" s="5" t="s">
        <v>42</v>
      </c>
      <c r="AY256" s="5" t="s">
        <v>87</v>
      </c>
      <c r="BE256" s="34">
        <f>IF($U$256="základná",$N$256,0)</f>
        <v>0</v>
      </c>
      <c r="BF256" s="34">
        <f>IF($U$256="znížená",$N$256,0)</f>
        <v>0</v>
      </c>
      <c r="BG256" s="34">
        <f>IF($U$256="zákl. prenesená",$N$256,0)</f>
        <v>0</v>
      </c>
      <c r="BH256" s="34">
        <f>IF($U$256="zníž. prenesená",$N$256,0)</f>
        <v>0</v>
      </c>
      <c r="BI256" s="34">
        <f>IF($U$256="nulová",$N$256,0)</f>
        <v>0</v>
      </c>
      <c r="BJ256" s="5" t="s">
        <v>41</v>
      </c>
      <c r="BK256" s="77">
        <f>ROUND($L$256*$K$256,3)</f>
        <v>0</v>
      </c>
      <c r="BL256" s="5" t="s">
        <v>89</v>
      </c>
      <c r="BM256" s="5" t="s">
        <v>790</v>
      </c>
    </row>
    <row r="257" spans="2:65" s="5" customFormat="1" ht="24" customHeight="1">
      <c r="B257" s="36"/>
      <c r="C257" s="96" t="s">
        <v>593</v>
      </c>
      <c r="D257" s="96" t="s">
        <v>84</v>
      </c>
      <c r="E257" s="97" t="s">
        <v>594</v>
      </c>
      <c r="F257" s="122" t="s">
        <v>595</v>
      </c>
      <c r="G257" s="112"/>
      <c r="H257" s="112"/>
      <c r="I257" s="112"/>
      <c r="J257" s="98" t="s">
        <v>110</v>
      </c>
      <c r="K257" s="82">
        <v>22</v>
      </c>
      <c r="L257" s="111">
        <v>0</v>
      </c>
      <c r="M257" s="112"/>
      <c r="N257" s="121">
        <f>ROUND($L$257*$K$257,3)</f>
        <v>0</v>
      </c>
      <c r="O257" s="112"/>
      <c r="P257" s="112"/>
      <c r="Q257" s="112"/>
      <c r="R257" s="37"/>
      <c r="T257" s="83"/>
      <c r="U257" s="18" t="s">
        <v>24</v>
      </c>
      <c r="W257" s="99">
        <f>$V$257*$K$257</f>
        <v>0</v>
      </c>
      <c r="X257" s="99">
        <v>0</v>
      </c>
      <c r="Y257" s="99">
        <f>$X$257*$K$257</f>
        <v>0</v>
      </c>
      <c r="Z257" s="99">
        <v>0</v>
      </c>
      <c r="AA257" s="100">
        <f>$Z$257*$K$257</f>
        <v>0</v>
      </c>
      <c r="AR257" s="5" t="s">
        <v>89</v>
      </c>
      <c r="AT257" s="5" t="s">
        <v>84</v>
      </c>
      <c r="AU257" s="5" t="s">
        <v>42</v>
      </c>
      <c r="AY257" s="5" t="s">
        <v>87</v>
      </c>
      <c r="BE257" s="34">
        <f>IF($U$257="základná",$N$257,0)</f>
        <v>0</v>
      </c>
      <c r="BF257" s="34">
        <f>IF($U$257="znížená",$N$257,0)</f>
        <v>0</v>
      </c>
      <c r="BG257" s="34">
        <f>IF($U$257="zákl. prenesená",$N$257,0)</f>
        <v>0</v>
      </c>
      <c r="BH257" s="34">
        <f>IF($U$257="zníž. prenesená",$N$257,0)</f>
        <v>0</v>
      </c>
      <c r="BI257" s="34">
        <f>IF($U$257="nulová",$N$257,0)</f>
        <v>0</v>
      </c>
      <c r="BJ257" s="5" t="s">
        <v>41</v>
      </c>
      <c r="BK257" s="77">
        <f>ROUND($L$257*$K$257,3)</f>
        <v>0</v>
      </c>
      <c r="BL257" s="5" t="s">
        <v>89</v>
      </c>
      <c r="BM257" s="5" t="s">
        <v>791</v>
      </c>
    </row>
    <row r="258" spans="2:65" s="5" customFormat="1" ht="24" customHeight="1">
      <c r="B258" s="36"/>
      <c r="C258" s="101" t="s">
        <v>597</v>
      </c>
      <c r="D258" s="101" t="s">
        <v>97</v>
      </c>
      <c r="E258" s="102" t="s">
        <v>598</v>
      </c>
      <c r="F258" s="118" t="s">
        <v>599</v>
      </c>
      <c r="G258" s="119"/>
      <c r="H258" s="119"/>
      <c r="I258" s="119"/>
      <c r="J258" s="103" t="s">
        <v>110</v>
      </c>
      <c r="K258" s="104">
        <v>22.22</v>
      </c>
      <c r="L258" s="120">
        <v>0</v>
      </c>
      <c r="M258" s="119"/>
      <c r="N258" s="125">
        <f>ROUND($L$258*$K$258,3)</f>
        <v>0</v>
      </c>
      <c r="O258" s="112"/>
      <c r="P258" s="112"/>
      <c r="Q258" s="112"/>
      <c r="R258" s="37"/>
      <c r="T258" s="83"/>
      <c r="U258" s="18" t="s">
        <v>24</v>
      </c>
      <c r="W258" s="99">
        <f>$V$258*$K$258</f>
        <v>0</v>
      </c>
      <c r="X258" s="99">
        <v>0.105</v>
      </c>
      <c r="Y258" s="99">
        <f>$X$258*$K$258</f>
        <v>2.3331</v>
      </c>
      <c r="Z258" s="99">
        <v>0</v>
      </c>
      <c r="AA258" s="100">
        <f>$Z$258*$K$258</f>
        <v>0</v>
      </c>
      <c r="AR258" s="5" t="s">
        <v>94</v>
      </c>
      <c r="AT258" s="5" t="s">
        <v>97</v>
      </c>
      <c r="AU258" s="5" t="s">
        <v>42</v>
      </c>
      <c r="AY258" s="5" t="s">
        <v>87</v>
      </c>
      <c r="BE258" s="34">
        <f>IF($U$258="základná",$N$258,0)</f>
        <v>0</v>
      </c>
      <c r="BF258" s="34">
        <f>IF($U$258="znížená",$N$258,0)</f>
        <v>0</v>
      </c>
      <c r="BG258" s="34">
        <f>IF($U$258="zákl. prenesená",$N$258,0)</f>
        <v>0</v>
      </c>
      <c r="BH258" s="34">
        <f>IF($U$258="zníž. prenesená",$N$258,0)</f>
        <v>0</v>
      </c>
      <c r="BI258" s="34">
        <f>IF($U$258="nulová",$N$258,0)</f>
        <v>0</v>
      </c>
      <c r="BJ258" s="5" t="s">
        <v>41</v>
      </c>
      <c r="BK258" s="77">
        <f>ROUND($L$258*$K$258,3)</f>
        <v>0</v>
      </c>
      <c r="BL258" s="5" t="s">
        <v>89</v>
      </c>
      <c r="BM258" s="5" t="s">
        <v>792</v>
      </c>
    </row>
    <row r="259" spans="2:65" s="5" customFormat="1" ht="24" customHeight="1">
      <c r="B259" s="36"/>
      <c r="C259" s="96" t="s">
        <v>601</v>
      </c>
      <c r="D259" s="96" t="s">
        <v>84</v>
      </c>
      <c r="E259" s="97" t="s">
        <v>602</v>
      </c>
      <c r="F259" s="122" t="s">
        <v>603</v>
      </c>
      <c r="G259" s="112"/>
      <c r="H259" s="112"/>
      <c r="I259" s="112"/>
      <c r="J259" s="98" t="s">
        <v>110</v>
      </c>
      <c r="K259" s="82">
        <v>3306</v>
      </c>
      <c r="L259" s="111">
        <v>0</v>
      </c>
      <c r="M259" s="112"/>
      <c r="N259" s="121">
        <f>ROUND($L$259*$K$259,3)</f>
        <v>0</v>
      </c>
      <c r="O259" s="112"/>
      <c r="P259" s="112"/>
      <c r="Q259" s="112"/>
      <c r="R259" s="37"/>
      <c r="T259" s="83"/>
      <c r="U259" s="18" t="s">
        <v>24</v>
      </c>
      <c r="W259" s="99">
        <f>$V$259*$K$259</f>
        <v>0</v>
      </c>
      <c r="X259" s="99">
        <v>0.00336</v>
      </c>
      <c r="Y259" s="99">
        <f>$X$259*$K$259</f>
        <v>11.10816</v>
      </c>
      <c r="Z259" s="99">
        <v>0</v>
      </c>
      <c r="AA259" s="100">
        <f>$Z$259*$K$259</f>
        <v>0</v>
      </c>
      <c r="AR259" s="5" t="s">
        <v>89</v>
      </c>
      <c r="AT259" s="5" t="s">
        <v>84</v>
      </c>
      <c r="AU259" s="5" t="s">
        <v>42</v>
      </c>
      <c r="AY259" s="5" t="s">
        <v>87</v>
      </c>
      <c r="BE259" s="34">
        <f>IF($U$259="základná",$N$259,0)</f>
        <v>0</v>
      </c>
      <c r="BF259" s="34">
        <f>IF($U$259="znížená",$N$259,0)</f>
        <v>0</v>
      </c>
      <c r="BG259" s="34">
        <f>IF($U$259="zákl. prenesená",$N$259,0)</f>
        <v>0</v>
      </c>
      <c r="BH259" s="34">
        <f>IF($U$259="zníž. prenesená",$N$259,0)</f>
        <v>0</v>
      </c>
      <c r="BI259" s="34">
        <f>IF($U$259="nulová",$N$259,0)</f>
        <v>0</v>
      </c>
      <c r="BJ259" s="5" t="s">
        <v>41</v>
      </c>
      <c r="BK259" s="77">
        <f>ROUND($L$259*$K$259,3)</f>
        <v>0</v>
      </c>
      <c r="BL259" s="5" t="s">
        <v>89</v>
      </c>
      <c r="BM259" s="5" t="s">
        <v>793</v>
      </c>
    </row>
    <row r="260" spans="2:65" s="5" customFormat="1" ht="24" customHeight="1">
      <c r="B260" s="36"/>
      <c r="C260" s="96" t="s">
        <v>605</v>
      </c>
      <c r="D260" s="96" t="s">
        <v>84</v>
      </c>
      <c r="E260" s="97" t="s">
        <v>606</v>
      </c>
      <c r="F260" s="122" t="s">
        <v>607</v>
      </c>
      <c r="G260" s="112"/>
      <c r="H260" s="112"/>
      <c r="I260" s="112"/>
      <c r="J260" s="98" t="s">
        <v>110</v>
      </c>
      <c r="K260" s="82">
        <v>350</v>
      </c>
      <c r="L260" s="111">
        <v>0</v>
      </c>
      <c r="M260" s="112"/>
      <c r="N260" s="121">
        <f>ROUND($L$260*$K$260,3)</f>
        <v>0</v>
      </c>
      <c r="O260" s="112"/>
      <c r="P260" s="112"/>
      <c r="Q260" s="112"/>
      <c r="R260" s="37"/>
      <c r="T260" s="83"/>
      <c r="U260" s="18" t="s">
        <v>24</v>
      </c>
      <c r="W260" s="99">
        <f>$V$260*$K$260</f>
        <v>0</v>
      </c>
      <c r="X260" s="99">
        <v>0</v>
      </c>
      <c r="Y260" s="99">
        <f>$X$260*$K$260</f>
        <v>0</v>
      </c>
      <c r="Z260" s="99">
        <v>0</v>
      </c>
      <c r="AA260" s="100">
        <f>$Z$260*$K$260</f>
        <v>0</v>
      </c>
      <c r="AR260" s="5" t="s">
        <v>89</v>
      </c>
      <c r="AT260" s="5" t="s">
        <v>84</v>
      </c>
      <c r="AU260" s="5" t="s">
        <v>42</v>
      </c>
      <c r="AY260" s="5" t="s">
        <v>87</v>
      </c>
      <c r="BE260" s="34">
        <f>IF($U$260="základná",$N$260,0)</f>
        <v>0</v>
      </c>
      <c r="BF260" s="34">
        <f>IF($U$260="znížená",$N$260,0)</f>
        <v>0</v>
      </c>
      <c r="BG260" s="34">
        <f>IF($U$260="zákl. prenesená",$N$260,0)</f>
        <v>0</v>
      </c>
      <c r="BH260" s="34">
        <f>IF($U$260="zníž. prenesená",$N$260,0)</f>
        <v>0</v>
      </c>
      <c r="BI260" s="34">
        <f>IF($U$260="nulová",$N$260,0)</f>
        <v>0</v>
      </c>
      <c r="BJ260" s="5" t="s">
        <v>41</v>
      </c>
      <c r="BK260" s="77">
        <f>ROUND($L$260*$K$260,3)</f>
        <v>0</v>
      </c>
      <c r="BL260" s="5" t="s">
        <v>89</v>
      </c>
      <c r="BM260" s="5" t="s">
        <v>794</v>
      </c>
    </row>
    <row r="261" spans="2:65" s="5" customFormat="1" ht="24" customHeight="1">
      <c r="B261" s="36"/>
      <c r="C261" s="96" t="s">
        <v>609</v>
      </c>
      <c r="D261" s="96" t="s">
        <v>84</v>
      </c>
      <c r="E261" s="97" t="s">
        <v>610</v>
      </c>
      <c r="F261" s="122" t="s">
        <v>611</v>
      </c>
      <c r="G261" s="112"/>
      <c r="H261" s="112"/>
      <c r="I261" s="112"/>
      <c r="J261" s="98" t="s">
        <v>103</v>
      </c>
      <c r="K261" s="82">
        <v>5392</v>
      </c>
      <c r="L261" s="111">
        <v>0</v>
      </c>
      <c r="M261" s="112"/>
      <c r="N261" s="121">
        <f>ROUND($L$261*$K$261,3)</f>
        <v>0</v>
      </c>
      <c r="O261" s="112"/>
      <c r="P261" s="112"/>
      <c r="Q261" s="112"/>
      <c r="R261" s="37"/>
      <c r="T261" s="83"/>
      <c r="U261" s="18" t="s">
        <v>24</v>
      </c>
      <c r="W261" s="99">
        <f>$V$261*$K$261</f>
        <v>0</v>
      </c>
      <c r="X261" s="99">
        <v>0</v>
      </c>
      <c r="Y261" s="99">
        <f>$X$261*$K$261</f>
        <v>0</v>
      </c>
      <c r="Z261" s="99">
        <v>0</v>
      </c>
      <c r="AA261" s="100">
        <f>$Z$261*$K$261</f>
        <v>0</v>
      </c>
      <c r="AR261" s="5" t="s">
        <v>89</v>
      </c>
      <c r="AT261" s="5" t="s">
        <v>84</v>
      </c>
      <c r="AU261" s="5" t="s">
        <v>42</v>
      </c>
      <c r="AY261" s="5" t="s">
        <v>87</v>
      </c>
      <c r="BE261" s="34">
        <f>IF($U$261="základná",$N$261,0)</f>
        <v>0</v>
      </c>
      <c r="BF261" s="34">
        <f>IF($U$261="znížená",$N$261,0)</f>
        <v>0</v>
      </c>
      <c r="BG261" s="34">
        <f>IF($U$261="zákl. prenesená",$N$261,0)</f>
        <v>0</v>
      </c>
      <c r="BH261" s="34">
        <f>IF($U$261="zníž. prenesená",$N$261,0)</f>
        <v>0</v>
      </c>
      <c r="BI261" s="34">
        <f>IF($U$261="nulová",$N$261,0)</f>
        <v>0</v>
      </c>
      <c r="BJ261" s="5" t="s">
        <v>41</v>
      </c>
      <c r="BK261" s="77">
        <f>ROUND($L$261*$K$261,3)</f>
        <v>0</v>
      </c>
      <c r="BL261" s="5" t="s">
        <v>89</v>
      </c>
      <c r="BM261" s="5" t="s">
        <v>795</v>
      </c>
    </row>
    <row r="262" spans="2:65" s="5" customFormat="1" ht="24" customHeight="1">
      <c r="B262" s="36"/>
      <c r="C262" s="96" t="s">
        <v>613</v>
      </c>
      <c r="D262" s="96" t="s">
        <v>84</v>
      </c>
      <c r="E262" s="97" t="s">
        <v>614</v>
      </c>
      <c r="F262" s="122" t="s">
        <v>615</v>
      </c>
      <c r="G262" s="112"/>
      <c r="H262" s="112"/>
      <c r="I262" s="112"/>
      <c r="J262" s="98" t="s">
        <v>88</v>
      </c>
      <c r="K262" s="82">
        <v>0</v>
      </c>
      <c r="L262" s="111">
        <v>0</v>
      </c>
      <c r="M262" s="112"/>
      <c r="N262" s="121">
        <f>ROUND($L$262*$K$262,3)</f>
        <v>0</v>
      </c>
      <c r="O262" s="112"/>
      <c r="P262" s="112"/>
      <c r="Q262" s="112"/>
      <c r="R262" s="37"/>
      <c r="T262" s="83"/>
      <c r="U262" s="18" t="s">
        <v>24</v>
      </c>
      <c r="W262" s="99">
        <f>$V$262*$K$262</f>
        <v>0</v>
      </c>
      <c r="X262" s="99">
        <v>0</v>
      </c>
      <c r="Y262" s="99">
        <f>$X$262*$K$262</f>
        <v>0</v>
      </c>
      <c r="Z262" s="99">
        <v>2.4</v>
      </c>
      <c r="AA262" s="100">
        <f>$Z$262*$K$262</f>
        <v>0</v>
      </c>
      <c r="AR262" s="5" t="s">
        <v>89</v>
      </c>
      <c r="AT262" s="5" t="s">
        <v>84</v>
      </c>
      <c r="AU262" s="5" t="s">
        <v>42</v>
      </c>
      <c r="AY262" s="5" t="s">
        <v>87</v>
      </c>
      <c r="BE262" s="34">
        <f>IF($U$262="základná",$N$262,0)</f>
        <v>0</v>
      </c>
      <c r="BF262" s="34">
        <f>IF($U$262="znížená",$N$262,0)</f>
        <v>0</v>
      </c>
      <c r="BG262" s="34">
        <f>IF($U$262="zákl. prenesená",$N$262,0)</f>
        <v>0</v>
      </c>
      <c r="BH262" s="34">
        <f>IF($U$262="zníž. prenesená",$N$262,0)</f>
        <v>0</v>
      </c>
      <c r="BI262" s="34">
        <f>IF($U$262="nulová",$N$262,0)</f>
        <v>0</v>
      </c>
      <c r="BJ262" s="5" t="s">
        <v>41</v>
      </c>
      <c r="BK262" s="77">
        <f>ROUND($L$262*$K$262,3)</f>
        <v>0</v>
      </c>
      <c r="BL262" s="5" t="s">
        <v>89</v>
      </c>
      <c r="BM262" s="5" t="s">
        <v>796</v>
      </c>
    </row>
    <row r="263" spans="2:65" s="5" customFormat="1" ht="24" customHeight="1">
      <c r="B263" s="36"/>
      <c r="C263" s="96" t="s">
        <v>617</v>
      </c>
      <c r="D263" s="96" t="s">
        <v>84</v>
      </c>
      <c r="E263" s="97" t="s">
        <v>618</v>
      </c>
      <c r="F263" s="122" t="s">
        <v>619</v>
      </c>
      <c r="G263" s="112"/>
      <c r="H263" s="112"/>
      <c r="I263" s="112"/>
      <c r="J263" s="98" t="s">
        <v>110</v>
      </c>
      <c r="K263" s="82">
        <v>0</v>
      </c>
      <c r="L263" s="111">
        <v>0</v>
      </c>
      <c r="M263" s="112"/>
      <c r="N263" s="121">
        <f>ROUND($L$263*$K$263,3)</f>
        <v>0</v>
      </c>
      <c r="O263" s="112"/>
      <c r="P263" s="112"/>
      <c r="Q263" s="112"/>
      <c r="R263" s="37"/>
      <c r="T263" s="83"/>
      <c r="U263" s="18" t="s">
        <v>24</v>
      </c>
      <c r="W263" s="99">
        <f>$V$263*$K$263</f>
        <v>0</v>
      </c>
      <c r="X263" s="99">
        <v>0</v>
      </c>
      <c r="Y263" s="99">
        <f>$X$263*$K$263</f>
        <v>0</v>
      </c>
      <c r="Z263" s="99">
        <v>0.035</v>
      </c>
      <c r="AA263" s="100">
        <f>$Z$263*$K$263</f>
        <v>0</v>
      </c>
      <c r="AR263" s="5" t="s">
        <v>89</v>
      </c>
      <c r="AT263" s="5" t="s">
        <v>84</v>
      </c>
      <c r="AU263" s="5" t="s">
        <v>42</v>
      </c>
      <c r="AY263" s="5" t="s">
        <v>87</v>
      </c>
      <c r="BE263" s="34">
        <f>IF($U$263="základná",$N$263,0)</f>
        <v>0</v>
      </c>
      <c r="BF263" s="34">
        <f>IF($U$263="znížená",$N$263,0)</f>
        <v>0</v>
      </c>
      <c r="BG263" s="34">
        <f>IF($U$263="zákl. prenesená",$N$263,0)</f>
        <v>0</v>
      </c>
      <c r="BH263" s="34">
        <f>IF($U$263="zníž. prenesená",$N$263,0)</f>
        <v>0</v>
      </c>
      <c r="BI263" s="34">
        <f>IF($U$263="nulová",$N$263,0)</f>
        <v>0</v>
      </c>
      <c r="BJ263" s="5" t="s">
        <v>41</v>
      </c>
      <c r="BK263" s="77">
        <f>ROUND($L$263*$K$263,3)</f>
        <v>0</v>
      </c>
      <c r="BL263" s="5" t="s">
        <v>89</v>
      </c>
      <c r="BM263" s="5" t="s">
        <v>797</v>
      </c>
    </row>
    <row r="264" spans="2:65" s="5" customFormat="1" ht="24" customHeight="1">
      <c r="B264" s="36"/>
      <c r="C264" s="96" t="s">
        <v>621</v>
      </c>
      <c r="D264" s="96" t="s">
        <v>84</v>
      </c>
      <c r="E264" s="97" t="s">
        <v>622</v>
      </c>
      <c r="F264" s="122" t="s">
        <v>838</v>
      </c>
      <c r="G264" s="112"/>
      <c r="H264" s="112"/>
      <c r="I264" s="112"/>
      <c r="J264" s="98" t="s">
        <v>110</v>
      </c>
      <c r="K264" s="82">
        <v>15</v>
      </c>
      <c r="L264" s="111">
        <v>0</v>
      </c>
      <c r="M264" s="112"/>
      <c r="N264" s="121">
        <f>ROUND($L$264*$K$264,3)</f>
        <v>0</v>
      </c>
      <c r="O264" s="112"/>
      <c r="P264" s="112"/>
      <c r="Q264" s="112"/>
      <c r="R264" s="37"/>
      <c r="T264" s="83"/>
      <c r="U264" s="18" t="s">
        <v>24</v>
      </c>
      <c r="W264" s="99">
        <f>$V$264*$K$264</f>
        <v>0</v>
      </c>
      <c r="X264" s="99">
        <v>0</v>
      </c>
      <c r="Y264" s="99">
        <f>$X$264*$K$264</f>
        <v>0</v>
      </c>
      <c r="Z264" s="99">
        <v>2.055</v>
      </c>
      <c r="AA264" s="100">
        <f>$Z$264*$K$264</f>
        <v>30.825000000000003</v>
      </c>
      <c r="AR264" s="5" t="s">
        <v>89</v>
      </c>
      <c r="AT264" s="5" t="s">
        <v>84</v>
      </c>
      <c r="AU264" s="5" t="s">
        <v>42</v>
      </c>
      <c r="AY264" s="5" t="s">
        <v>87</v>
      </c>
      <c r="BE264" s="34">
        <f>IF($U$264="základná",$N$264,0)</f>
        <v>0</v>
      </c>
      <c r="BF264" s="34">
        <f>IF($U$264="znížená",$N$264,0)</f>
        <v>0</v>
      </c>
      <c r="BG264" s="34">
        <f>IF($U$264="zákl. prenesená",$N$264,0)</f>
        <v>0</v>
      </c>
      <c r="BH264" s="34">
        <f>IF($U$264="zníž. prenesená",$N$264,0)</f>
        <v>0</v>
      </c>
      <c r="BI264" s="34">
        <f>IF($U$264="nulová",$N$264,0)</f>
        <v>0</v>
      </c>
      <c r="BJ264" s="5" t="s">
        <v>41</v>
      </c>
      <c r="BK264" s="77">
        <f>ROUND($L$264*$K$264,3)</f>
        <v>0</v>
      </c>
      <c r="BL264" s="5" t="s">
        <v>89</v>
      </c>
      <c r="BM264" s="5" t="s">
        <v>799</v>
      </c>
    </row>
    <row r="265" spans="2:65" s="5" customFormat="1" ht="24" customHeight="1">
      <c r="B265" s="36"/>
      <c r="C265" s="96" t="s">
        <v>625</v>
      </c>
      <c r="D265" s="96" t="s">
        <v>84</v>
      </c>
      <c r="E265" s="97" t="s">
        <v>626</v>
      </c>
      <c r="F265" s="122" t="s">
        <v>627</v>
      </c>
      <c r="G265" s="112"/>
      <c r="H265" s="112"/>
      <c r="I265" s="112"/>
      <c r="J265" s="98" t="s">
        <v>110</v>
      </c>
      <c r="K265" s="82">
        <v>25</v>
      </c>
      <c r="L265" s="111">
        <v>0</v>
      </c>
      <c r="M265" s="112"/>
      <c r="N265" s="121">
        <f>ROUND($L$265*$K$265,3)</f>
        <v>0</v>
      </c>
      <c r="O265" s="112"/>
      <c r="P265" s="112"/>
      <c r="Q265" s="112"/>
      <c r="R265" s="37"/>
      <c r="T265" s="83"/>
      <c r="U265" s="18" t="s">
        <v>24</v>
      </c>
      <c r="W265" s="99">
        <f>$V$265*$K$265</f>
        <v>0</v>
      </c>
      <c r="X265" s="99">
        <v>0</v>
      </c>
      <c r="Y265" s="99">
        <f>$X$265*$K$265</f>
        <v>0</v>
      </c>
      <c r="Z265" s="99">
        <v>0.01</v>
      </c>
      <c r="AA265" s="100">
        <f>$Z$265*$K$265</f>
        <v>0.25</v>
      </c>
      <c r="AR265" s="5" t="s">
        <v>89</v>
      </c>
      <c r="AT265" s="5" t="s">
        <v>84</v>
      </c>
      <c r="AU265" s="5" t="s">
        <v>42</v>
      </c>
      <c r="AY265" s="5" t="s">
        <v>87</v>
      </c>
      <c r="BE265" s="34">
        <f>IF($U$265="základná",$N$265,0)</f>
        <v>0</v>
      </c>
      <c r="BF265" s="34">
        <f>IF($U$265="znížená",$N$265,0)</f>
        <v>0</v>
      </c>
      <c r="BG265" s="34">
        <f>IF($U$265="zákl. prenesená",$N$265,0)</f>
        <v>0</v>
      </c>
      <c r="BH265" s="34">
        <f>IF($U$265="zníž. prenesená",$N$265,0)</f>
        <v>0</v>
      </c>
      <c r="BI265" s="34">
        <f>IF($U$265="nulová",$N$265,0)</f>
        <v>0</v>
      </c>
      <c r="BJ265" s="5" t="s">
        <v>41</v>
      </c>
      <c r="BK265" s="77">
        <f>ROUND($L$265*$K$265,3)</f>
        <v>0</v>
      </c>
      <c r="BL265" s="5" t="s">
        <v>89</v>
      </c>
      <c r="BM265" s="5" t="s">
        <v>800</v>
      </c>
    </row>
    <row r="266" spans="2:65" s="5" customFormat="1" ht="24" customHeight="1">
      <c r="B266" s="36"/>
      <c r="C266" s="96" t="s">
        <v>629</v>
      </c>
      <c r="D266" s="96" t="s">
        <v>84</v>
      </c>
      <c r="E266" s="97" t="s">
        <v>630</v>
      </c>
      <c r="F266" s="122" t="s">
        <v>631</v>
      </c>
      <c r="G266" s="112"/>
      <c r="H266" s="112"/>
      <c r="I266" s="112"/>
      <c r="J266" s="98" t="s">
        <v>98</v>
      </c>
      <c r="K266" s="82">
        <v>2464.707</v>
      </c>
      <c r="L266" s="111">
        <v>0</v>
      </c>
      <c r="M266" s="112"/>
      <c r="N266" s="121">
        <f>ROUND($L$266*$K$266,3)</f>
        <v>0</v>
      </c>
      <c r="O266" s="112"/>
      <c r="P266" s="112"/>
      <c r="Q266" s="112"/>
      <c r="R266" s="37"/>
      <c r="T266" s="83"/>
      <c r="U266" s="18" t="s">
        <v>24</v>
      </c>
      <c r="W266" s="99">
        <f>$V$266*$K$266</f>
        <v>0</v>
      </c>
      <c r="X266" s="99">
        <v>0</v>
      </c>
      <c r="Y266" s="99">
        <f>$X$266*$K$266</f>
        <v>0</v>
      </c>
      <c r="Z266" s="99">
        <v>0</v>
      </c>
      <c r="AA266" s="100">
        <f>$Z$266*$K$266</f>
        <v>0</v>
      </c>
      <c r="AR266" s="5" t="s">
        <v>89</v>
      </c>
      <c r="AT266" s="5" t="s">
        <v>84</v>
      </c>
      <c r="AU266" s="5" t="s">
        <v>42</v>
      </c>
      <c r="AY266" s="5" t="s">
        <v>87</v>
      </c>
      <c r="BE266" s="34">
        <f>IF($U$266="základná",$N$266,0)</f>
        <v>0</v>
      </c>
      <c r="BF266" s="34">
        <f>IF($U$266="znížená",$N$266,0)</f>
        <v>0</v>
      </c>
      <c r="BG266" s="34">
        <f>IF($U$266="zákl. prenesená",$N$266,0)</f>
        <v>0</v>
      </c>
      <c r="BH266" s="34">
        <f>IF($U$266="zníž. prenesená",$N$266,0)</f>
        <v>0</v>
      </c>
      <c r="BI266" s="34">
        <f>IF($U$266="nulová",$N$266,0)</f>
        <v>0</v>
      </c>
      <c r="BJ266" s="5" t="s">
        <v>41</v>
      </c>
      <c r="BK266" s="77">
        <f>ROUND($L$266*$K$266,3)</f>
        <v>0</v>
      </c>
      <c r="BL266" s="5" t="s">
        <v>89</v>
      </c>
      <c r="BM266" s="5" t="s">
        <v>801</v>
      </c>
    </row>
    <row r="267" spans="2:65" s="5" customFormat="1" ht="24" customHeight="1">
      <c r="B267" s="36"/>
      <c r="C267" s="96" t="s">
        <v>633</v>
      </c>
      <c r="D267" s="96" t="s">
        <v>84</v>
      </c>
      <c r="E267" s="97" t="s">
        <v>634</v>
      </c>
      <c r="F267" s="122" t="s">
        <v>635</v>
      </c>
      <c r="G267" s="112"/>
      <c r="H267" s="112"/>
      <c r="I267" s="112"/>
      <c r="J267" s="98" t="s">
        <v>98</v>
      </c>
      <c r="K267" s="82">
        <v>12323.535</v>
      </c>
      <c r="L267" s="111">
        <v>0</v>
      </c>
      <c r="M267" s="112"/>
      <c r="N267" s="121">
        <f>ROUND($L$267*$K$267,3)</f>
        <v>0</v>
      </c>
      <c r="O267" s="112"/>
      <c r="P267" s="112"/>
      <c r="Q267" s="112"/>
      <c r="R267" s="37"/>
      <c r="T267" s="83"/>
      <c r="U267" s="18" t="s">
        <v>24</v>
      </c>
      <c r="W267" s="99">
        <f>$V$267*$K$267</f>
        <v>0</v>
      </c>
      <c r="X267" s="99">
        <v>0</v>
      </c>
      <c r="Y267" s="99">
        <f>$X$267*$K$267</f>
        <v>0</v>
      </c>
      <c r="Z267" s="99">
        <v>0</v>
      </c>
      <c r="AA267" s="100">
        <f>$Z$267*$K$267</f>
        <v>0</v>
      </c>
      <c r="AR267" s="5" t="s">
        <v>89</v>
      </c>
      <c r="AT267" s="5" t="s">
        <v>84</v>
      </c>
      <c r="AU267" s="5" t="s">
        <v>42</v>
      </c>
      <c r="AY267" s="5" t="s">
        <v>87</v>
      </c>
      <c r="BE267" s="34">
        <f>IF($U$267="základná",$N$267,0)</f>
        <v>0</v>
      </c>
      <c r="BF267" s="34">
        <f>IF($U$267="znížená",$N$267,0)</f>
        <v>0</v>
      </c>
      <c r="BG267" s="34">
        <f>IF($U$267="zákl. prenesená",$N$267,0)</f>
        <v>0</v>
      </c>
      <c r="BH267" s="34">
        <f>IF($U$267="zníž. prenesená",$N$267,0)</f>
        <v>0</v>
      </c>
      <c r="BI267" s="34">
        <f>IF($U$267="nulová",$N$267,0)</f>
        <v>0</v>
      </c>
      <c r="BJ267" s="5" t="s">
        <v>41</v>
      </c>
      <c r="BK267" s="77">
        <f>ROUND($L$267*$K$267,3)</f>
        <v>0</v>
      </c>
      <c r="BL267" s="5" t="s">
        <v>89</v>
      </c>
      <c r="BM267" s="5" t="s">
        <v>802</v>
      </c>
    </row>
    <row r="268" spans="2:65" s="5" customFormat="1" ht="24" customHeight="1">
      <c r="B268" s="36"/>
      <c r="C268" s="96" t="s">
        <v>637</v>
      </c>
      <c r="D268" s="96" t="s">
        <v>84</v>
      </c>
      <c r="E268" s="97" t="s">
        <v>638</v>
      </c>
      <c r="F268" s="122" t="s">
        <v>639</v>
      </c>
      <c r="G268" s="112"/>
      <c r="H268" s="112"/>
      <c r="I268" s="112"/>
      <c r="J268" s="98" t="s">
        <v>98</v>
      </c>
      <c r="K268" s="82">
        <v>2464.707</v>
      </c>
      <c r="L268" s="111">
        <v>0</v>
      </c>
      <c r="M268" s="112"/>
      <c r="N268" s="121">
        <f>ROUND($L$268*$K$268,3)</f>
        <v>0</v>
      </c>
      <c r="O268" s="112"/>
      <c r="P268" s="112"/>
      <c r="Q268" s="112"/>
      <c r="R268" s="37"/>
      <c r="T268" s="83"/>
      <c r="U268" s="18" t="s">
        <v>24</v>
      </c>
      <c r="W268" s="99">
        <f>$V$268*$K$268</f>
        <v>0</v>
      </c>
      <c r="X268" s="99">
        <v>0</v>
      </c>
      <c r="Y268" s="99">
        <f>$X$268*$K$268</f>
        <v>0</v>
      </c>
      <c r="Z268" s="99">
        <v>0</v>
      </c>
      <c r="AA268" s="100">
        <f>$Z$268*$K$268</f>
        <v>0</v>
      </c>
      <c r="AR268" s="5" t="s">
        <v>89</v>
      </c>
      <c r="AT268" s="5" t="s">
        <v>84</v>
      </c>
      <c r="AU268" s="5" t="s">
        <v>42</v>
      </c>
      <c r="AY268" s="5" t="s">
        <v>87</v>
      </c>
      <c r="BE268" s="34">
        <f>IF($U$268="základná",$N$268,0)</f>
        <v>0</v>
      </c>
      <c r="BF268" s="34">
        <f>IF($U$268="znížená",$N$268,0)</f>
        <v>0</v>
      </c>
      <c r="BG268" s="34">
        <f>IF($U$268="zákl. prenesená",$N$268,0)</f>
        <v>0</v>
      </c>
      <c r="BH268" s="34">
        <f>IF($U$268="zníž. prenesená",$N$268,0)</f>
        <v>0</v>
      </c>
      <c r="BI268" s="34">
        <f>IF($U$268="nulová",$N$268,0)</f>
        <v>0</v>
      </c>
      <c r="BJ268" s="5" t="s">
        <v>41</v>
      </c>
      <c r="BK268" s="77">
        <f>ROUND($L$268*$K$268,3)</f>
        <v>0</v>
      </c>
      <c r="BL268" s="5" t="s">
        <v>89</v>
      </c>
      <c r="BM268" s="5" t="s">
        <v>803</v>
      </c>
    </row>
    <row r="269" spans="2:65" s="5" customFormat="1" ht="24" customHeight="1">
      <c r="B269" s="36"/>
      <c r="C269" s="96" t="s">
        <v>641</v>
      </c>
      <c r="D269" s="96" t="s">
        <v>84</v>
      </c>
      <c r="E269" s="97" t="s">
        <v>642</v>
      </c>
      <c r="F269" s="122" t="s">
        <v>643</v>
      </c>
      <c r="G269" s="112"/>
      <c r="H269" s="112"/>
      <c r="I269" s="112"/>
      <c r="J269" s="98" t="s">
        <v>98</v>
      </c>
      <c r="K269" s="82">
        <v>2464.707</v>
      </c>
      <c r="L269" s="111">
        <v>0</v>
      </c>
      <c r="M269" s="112"/>
      <c r="N269" s="121">
        <f>ROUND($L$269*$K$269,3)</f>
        <v>0</v>
      </c>
      <c r="O269" s="112"/>
      <c r="P269" s="112"/>
      <c r="Q269" s="112"/>
      <c r="R269" s="37"/>
      <c r="T269" s="83"/>
      <c r="U269" s="18" t="s">
        <v>24</v>
      </c>
      <c r="W269" s="99">
        <f>$V$269*$K$269</f>
        <v>0</v>
      </c>
      <c r="X269" s="99">
        <v>0</v>
      </c>
      <c r="Y269" s="99">
        <f>$X$269*$K$269</f>
        <v>0</v>
      </c>
      <c r="Z269" s="99">
        <v>0</v>
      </c>
      <c r="AA269" s="100">
        <f>$Z$269*$K$269</f>
        <v>0</v>
      </c>
      <c r="AR269" s="5" t="s">
        <v>89</v>
      </c>
      <c r="AT269" s="5" t="s">
        <v>84</v>
      </c>
      <c r="AU269" s="5" t="s">
        <v>42</v>
      </c>
      <c r="AY269" s="5" t="s">
        <v>87</v>
      </c>
      <c r="BE269" s="34">
        <f>IF($U$269="základná",$N$269,0)</f>
        <v>0</v>
      </c>
      <c r="BF269" s="34">
        <f>IF($U$269="znížená",$N$269,0)</f>
        <v>0</v>
      </c>
      <c r="BG269" s="34">
        <f>IF($U$269="zákl. prenesená",$N$269,0)</f>
        <v>0</v>
      </c>
      <c r="BH269" s="34">
        <f>IF($U$269="zníž. prenesená",$N$269,0)</f>
        <v>0</v>
      </c>
      <c r="BI269" s="34">
        <f>IF($U$269="nulová",$N$269,0)</f>
        <v>0</v>
      </c>
      <c r="BJ269" s="5" t="s">
        <v>41</v>
      </c>
      <c r="BK269" s="77">
        <f>ROUND($L$269*$K$269,3)</f>
        <v>0</v>
      </c>
      <c r="BL269" s="5" t="s">
        <v>89</v>
      </c>
      <c r="BM269" s="5" t="s">
        <v>804</v>
      </c>
    </row>
    <row r="270" spans="2:63" s="87" customFormat="1" ht="30" customHeight="1">
      <c r="B270" s="88"/>
      <c r="D270" s="95" t="s">
        <v>107</v>
      </c>
      <c r="E270" s="95"/>
      <c r="F270" s="95"/>
      <c r="G270" s="95"/>
      <c r="H270" s="95"/>
      <c r="I270" s="95"/>
      <c r="J270" s="95"/>
      <c r="K270" s="95"/>
      <c r="L270" s="95"/>
      <c r="M270" s="95"/>
      <c r="N270" s="116">
        <f>$BK$270</f>
        <v>0</v>
      </c>
      <c r="O270" s="117"/>
      <c r="P270" s="117"/>
      <c r="Q270" s="117"/>
      <c r="R270" s="90"/>
      <c r="T270" s="91"/>
      <c r="W270" s="92">
        <f>SUM($W$271:$W$272)</f>
        <v>0</v>
      </c>
      <c r="Y270" s="92">
        <f>SUM($Y$271:$Y$272)</f>
        <v>0</v>
      </c>
      <c r="AA270" s="93">
        <f>SUM($AA$271:$AA$272)</f>
        <v>0</v>
      </c>
      <c r="AR270" s="89" t="s">
        <v>40</v>
      </c>
      <c r="AT270" s="89" t="s">
        <v>38</v>
      </c>
      <c r="AU270" s="89" t="s">
        <v>40</v>
      </c>
      <c r="AY270" s="89" t="s">
        <v>87</v>
      </c>
      <c r="BK270" s="94">
        <f>SUM($BK$271:$BK$272)</f>
        <v>0</v>
      </c>
    </row>
    <row r="271" spans="2:65" s="5" customFormat="1" ht="24" customHeight="1">
      <c r="B271" s="36"/>
      <c r="C271" s="96" t="s">
        <v>645</v>
      </c>
      <c r="D271" s="96" t="s">
        <v>84</v>
      </c>
      <c r="E271" s="97" t="s">
        <v>646</v>
      </c>
      <c r="F271" s="122" t="s">
        <v>647</v>
      </c>
      <c r="G271" s="112"/>
      <c r="H271" s="112"/>
      <c r="I271" s="112"/>
      <c r="J271" s="98" t="s">
        <v>98</v>
      </c>
      <c r="K271" s="82">
        <v>7289.953</v>
      </c>
      <c r="L271" s="111">
        <v>0</v>
      </c>
      <c r="M271" s="112"/>
      <c r="N271" s="121">
        <f>ROUND($L$271*$K$271,3)</f>
        <v>0</v>
      </c>
      <c r="O271" s="112"/>
      <c r="P271" s="112"/>
      <c r="Q271" s="112"/>
      <c r="R271" s="37"/>
      <c r="T271" s="83"/>
      <c r="U271" s="18" t="s">
        <v>24</v>
      </c>
      <c r="W271" s="99">
        <f>$V$271*$K$271</f>
        <v>0</v>
      </c>
      <c r="X271" s="99">
        <v>0</v>
      </c>
      <c r="Y271" s="99">
        <f>$X$271*$K$271</f>
        <v>0</v>
      </c>
      <c r="Z271" s="99">
        <v>0</v>
      </c>
      <c r="AA271" s="100">
        <f>$Z$271*$K$271</f>
        <v>0</v>
      </c>
      <c r="AR271" s="5" t="s">
        <v>89</v>
      </c>
      <c r="AT271" s="5" t="s">
        <v>84</v>
      </c>
      <c r="AU271" s="5" t="s">
        <v>41</v>
      </c>
      <c r="AY271" s="5" t="s">
        <v>87</v>
      </c>
      <c r="BE271" s="34">
        <f>IF($U$271="základná",$N$271,0)</f>
        <v>0</v>
      </c>
      <c r="BF271" s="34">
        <f>IF($U$271="znížená",$N$271,0)</f>
        <v>0</v>
      </c>
      <c r="BG271" s="34">
        <f>IF($U$271="zákl. prenesená",$N$271,0)</f>
        <v>0</v>
      </c>
      <c r="BH271" s="34">
        <f>IF($U$271="zníž. prenesená",$N$271,0)</f>
        <v>0</v>
      </c>
      <c r="BI271" s="34">
        <f>IF($U$271="nulová",$N$271,0)</f>
        <v>0</v>
      </c>
      <c r="BJ271" s="5" t="s">
        <v>41</v>
      </c>
      <c r="BK271" s="77">
        <f>ROUND($L$271*$K$271,3)</f>
        <v>0</v>
      </c>
      <c r="BL271" s="5" t="s">
        <v>89</v>
      </c>
      <c r="BM271" s="5" t="s">
        <v>805</v>
      </c>
    </row>
    <row r="272" spans="2:65" s="5" customFormat="1" ht="34.5" customHeight="1">
      <c r="B272" s="36"/>
      <c r="C272" s="96" t="s">
        <v>649</v>
      </c>
      <c r="D272" s="96" t="s">
        <v>84</v>
      </c>
      <c r="E272" s="97" t="s">
        <v>650</v>
      </c>
      <c r="F272" s="122" t="s">
        <v>651</v>
      </c>
      <c r="G272" s="112"/>
      <c r="H272" s="112"/>
      <c r="I272" s="112"/>
      <c r="J272" s="98" t="s">
        <v>98</v>
      </c>
      <c r="K272" s="82">
        <v>3644.977</v>
      </c>
      <c r="L272" s="111">
        <v>0</v>
      </c>
      <c r="M272" s="112"/>
      <c r="N272" s="121">
        <f>ROUND($L$272*$K$272,3)</f>
        <v>0</v>
      </c>
      <c r="O272" s="112"/>
      <c r="P272" s="112"/>
      <c r="Q272" s="112"/>
      <c r="R272" s="37"/>
      <c r="T272" s="83"/>
      <c r="U272" s="18" t="s">
        <v>24</v>
      </c>
      <c r="W272" s="99">
        <f>$V$272*$K$272</f>
        <v>0</v>
      </c>
      <c r="X272" s="99">
        <v>0</v>
      </c>
      <c r="Y272" s="99">
        <f>$X$272*$K$272</f>
        <v>0</v>
      </c>
      <c r="Z272" s="99">
        <v>0</v>
      </c>
      <c r="AA272" s="100">
        <f>$Z$272*$K$272</f>
        <v>0</v>
      </c>
      <c r="AR272" s="5" t="s">
        <v>89</v>
      </c>
      <c r="AT272" s="5" t="s">
        <v>84</v>
      </c>
      <c r="AU272" s="5" t="s">
        <v>41</v>
      </c>
      <c r="AY272" s="5" t="s">
        <v>87</v>
      </c>
      <c r="BE272" s="34">
        <f>IF($U$272="základná",$N$272,0)</f>
        <v>0</v>
      </c>
      <c r="BF272" s="34">
        <f>IF($U$272="znížená",$N$272,0)</f>
        <v>0</v>
      </c>
      <c r="BG272" s="34">
        <f>IF($U$272="zákl. prenesená",$N$272,0)</f>
        <v>0</v>
      </c>
      <c r="BH272" s="34">
        <f>IF($U$272="zníž. prenesená",$N$272,0)</f>
        <v>0</v>
      </c>
      <c r="BI272" s="34">
        <f>IF($U$272="nulová",$N$272,0)</f>
        <v>0</v>
      </c>
      <c r="BJ272" s="5" t="s">
        <v>41</v>
      </c>
      <c r="BK272" s="77">
        <f>ROUND($L$272*$K$272,3)</f>
        <v>0</v>
      </c>
      <c r="BL272" s="5" t="s">
        <v>89</v>
      </c>
      <c r="BM272" s="5" t="s">
        <v>806</v>
      </c>
    </row>
    <row r="273" spans="2:63" s="87" customFormat="1" ht="38.25" customHeight="1">
      <c r="B273" s="88"/>
      <c r="D273" s="74" t="s">
        <v>124</v>
      </c>
      <c r="E273" s="74"/>
      <c r="F273" s="74"/>
      <c r="G273" s="74"/>
      <c r="H273" s="74"/>
      <c r="I273" s="74"/>
      <c r="J273" s="74"/>
      <c r="K273" s="74"/>
      <c r="L273" s="74"/>
      <c r="M273" s="74"/>
      <c r="N273" s="123">
        <f>$BK$273</f>
        <v>0</v>
      </c>
      <c r="O273" s="117"/>
      <c r="P273" s="117"/>
      <c r="Q273" s="117"/>
      <c r="R273" s="90"/>
      <c r="T273" s="91"/>
      <c r="W273" s="92">
        <f>$W$274</f>
        <v>0</v>
      </c>
      <c r="Y273" s="92">
        <f>$Y$274</f>
        <v>0</v>
      </c>
      <c r="AA273" s="93">
        <f>$AA$274</f>
        <v>0</v>
      </c>
      <c r="AR273" s="89" t="s">
        <v>90</v>
      </c>
      <c r="AT273" s="89" t="s">
        <v>38</v>
      </c>
      <c r="AU273" s="89" t="s">
        <v>39</v>
      </c>
      <c r="AY273" s="89" t="s">
        <v>87</v>
      </c>
      <c r="BK273" s="94">
        <f>$BK$274</f>
        <v>0</v>
      </c>
    </row>
    <row r="274" spans="2:63" s="87" customFormat="1" ht="20.25" customHeight="1">
      <c r="B274" s="88"/>
      <c r="D274" s="95" t="s">
        <v>125</v>
      </c>
      <c r="E274" s="95"/>
      <c r="F274" s="95"/>
      <c r="G274" s="95"/>
      <c r="H274" s="95"/>
      <c r="I274" s="95"/>
      <c r="J274" s="95"/>
      <c r="K274" s="95"/>
      <c r="L274" s="95"/>
      <c r="M274" s="95"/>
      <c r="N274" s="116">
        <f>$BK$274</f>
        <v>0</v>
      </c>
      <c r="O274" s="117"/>
      <c r="P274" s="117"/>
      <c r="Q274" s="117"/>
      <c r="R274" s="90"/>
      <c r="T274" s="91"/>
      <c r="W274" s="92">
        <f>SUM($W$275:$W$276)</f>
        <v>0</v>
      </c>
      <c r="Y274" s="92">
        <f>SUM($Y$275:$Y$276)</f>
        <v>0</v>
      </c>
      <c r="AA274" s="93">
        <f>SUM($AA$275:$AA$276)</f>
        <v>0</v>
      </c>
      <c r="AR274" s="89" t="s">
        <v>90</v>
      </c>
      <c r="AT274" s="89" t="s">
        <v>38</v>
      </c>
      <c r="AU274" s="89" t="s">
        <v>40</v>
      </c>
      <c r="AY274" s="89" t="s">
        <v>87</v>
      </c>
      <c r="BK274" s="94">
        <f>SUM($BK$275:$BK$276)</f>
        <v>0</v>
      </c>
    </row>
    <row r="275" spans="2:65" s="5" customFormat="1" ht="24" customHeight="1">
      <c r="B275" s="36"/>
      <c r="C275" s="96" t="s">
        <v>653</v>
      </c>
      <c r="D275" s="96" t="s">
        <v>84</v>
      </c>
      <c r="E275" s="97" t="s">
        <v>654</v>
      </c>
      <c r="F275" s="122" t="s">
        <v>655</v>
      </c>
      <c r="G275" s="112"/>
      <c r="H275" s="112"/>
      <c r="I275" s="112"/>
      <c r="J275" s="98" t="s">
        <v>656</v>
      </c>
      <c r="K275" s="82">
        <v>1</v>
      </c>
      <c r="L275" s="111">
        <v>0</v>
      </c>
      <c r="M275" s="112"/>
      <c r="N275" s="121">
        <f>ROUND($L$275*$K$275,3)</f>
        <v>0</v>
      </c>
      <c r="O275" s="112"/>
      <c r="P275" s="112"/>
      <c r="Q275" s="112"/>
      <c r="R275" s="37"/>
      <c r="T275" s="83"/>
      <c r="U275" s="18" t="s">
        <v>24</v>
      </c>
      <c r="W275" s="99">
        <f>$V$275*$K$275</f>
        <v>0</v>
      </c>
      <c r="X275" s="99">
        <v>0</v>
      </c>
      <c r="Y275" s="99">
        <f>$X$275*$K$275</f>
        <v>0</v>
      </c>
      <c r="Z275" s="99">
        <v>0</v>
      </c>
      <c r="AA275" s="100">
        <f>$Z$275*$K$275</f>
        <v>0</v>
      </c>
      <c r="AR275" s="5" t="s">
        <v>657</v>
      </c>
      <c r="AT275" s="5" t="s">
        <v>84</v>
      </c>
      <c r="AU275" s="5" t="s">
        <v>41</v>
      </c>
      <c r="AY275" s="5" t="s">
        <v>87</v>
      </c>
      <c r="BE275" s="34">
        <f>IF($U$275="základná",$N$275,0)</f>
        <v>0</v>
      </c>
      <c r="BF275" s="34">
        <f>IF($U$275="znížená",$N$275,0)</f>
        <v>0</v>
      </c>
      <c r="BG275" s="34">
        <f>IF($U$275="zákl. prenesená",$N$275,0)</f>
        <v>0</v>
      </c>
      <c r="BH275" s="34">
        <f>IF($U$275="zníž. prenesená",$N$275,0)</f>
        <v>0</v>
      </c>
      <c r="BI275" s="34">
        <f>IF($U$275="nulová",$N$275,0)</f>
        <v>0</v>
      </c>
      <c r="BJ275" s="5" t="s">
        <v>41</v>
      </c>
      <c r="BK275" s="77">
        <f>ROUND($L$275*$K$275,3)</f>
        <v>0</v>
      </c>
      <c r="BL275" s="5" t="s">
        <v>657</v>
      </c>
      <c r="BM275" s="5" t="s">
        <v>839</v>
      </c>
    </row>
    <row r="276" spans="2:65" s="5" customFormat="1" ht="24" customHeight="1">
      <c r="B276" s="36"/>
      <c r="C276" s="96" t="s">
        <v>659</v>
      </c>
      <c r="D276" s="96" t="s">
        <v>84</v>
      </c>
      <c r="E276" s="97" t="s">
        <v>660</v>
      </c>
      <c r="F276" s="122" t="s">
        <v>661</v>
      </c>
      <c r="G276" s="112"/>
      <c r="H276" s="112"/>
      <c r="I276" s="112"/>
      <c r="J276" s="98" t="s">
        <v>110</v>
      </c>
      <c r="K276" s="82">
        <v>2322</v>
      </c>
      <c r="L276" s="111">
        <v>0</v>
      </c>
      <c r="M276" s="112"/>
      <c r="N276" s="121">
        <f>ROUND($L$276*$K$276,3)</f>
        <v>0</v>
      </c>
      <c r="O276" s="112"/>
      <c r="P276" s="112"/>
      <c r="Q276" s="112"/>
      <c r="R276" s="37"/>
      <c r="T276" s="83"/>
      <c r="U276" s="18" t="s">
        <v>24</v>
      </c>
      <c r="W276" s="99">
        <f>$V$276*$K$276</f>
        <v>0</v>
      </c>
      <c r="X276" s="99">
        <v>0</v>
      </c>
      <c r="Y276" s="99">
        <f>$X$276*$K$276</f>
        <v>0</v>
      </c>
      <c r="Z276" s="99">
        <v>0</v>
      </c>
      <c r="AA276" s="100">
        <f>$Z$276*$K$276</f>
        <v>0</v>
      </c>
      <c r="AR276" s="5" t="s">
        <v>657</v>
      </c>
      <c r="AT276" s="5" t="s">
        <v>84</v>
      </c>
      <c r="AU276" s="5" t="s">
        <v>41</v>
      </c>
      <c r="AY276" s="5" t="s">
        <v>87</v>
      </c>
      <c r="BE276" s="34">
        <f>IF($U$276="základná",$N$276,0)</f>
        <v>0</v>
      </c>
      <c r="BF276" s="34">
        <f>IF($U$276="znížená",$N$276,0)</f>
        <v>0</v>
      </c>
      <c r="BG276" s="34">
        <f>IF($U$276="zákl. prenesená",$N$276,0)</f>
        <v>0</v>
      </c>
      <c r="BH276" s="34">
        <f>IF($U$276="zníž. prenesená",$N$276,0)</f>
        <v>0</v>
      </c>
      <c r="BI276" s="34">
        <f>IF($U$276="nulová",$N$276,0)</f>
        <v>0</v>
      </c>
      <c r="BJ276" s="5" t="s">
        <v>41</v>
      </c>
      <c r="BK276" s="77">
        <f>ROUND($L$276*$K$276,3)</f>
        <v>0</v>
      </c>
      <c r="BL276" s="5" t="s">
        <v>657</v>
      </c>
      <c r="BM276" s="5" t="s">
        <v>840</v>
      </c>
    </row>
    <row r="277" spans="2:63" s="5" customFormat="1" ht="50.25" customHeight="1">
      <c r="B277" s="36"/>
      <c r="D277" s="74" t="s">
        <v>82</v>
      </c>
      <c r="N277" s="123">
        <f>$BK$277</f>
        <v>0</v>
      </c>
      <c r="O277" s="124"/>
      <c r="P277" s="124"/>
      <c r="Q277" s="124"/>
      <c r="R277" s="37"/>
      <c r="T277" s="75"/>
      <c r="AA277" s="76"/>
      <c r="AT277" s="5" t="s">
        <v>38</v>
      </c>
      <c r="AU277" s="5" t="s">
        <v>39</v>
      </c>
      <c r="AY277" s="5" t="s">
        <v>83</v>
      </c>
      <c r="BK277" s="77">
        <f>SUM($BK$278:$BK$282)</f>
        <v>0</v>
      </c>
    </row>
    <row r="278" spans="2:63" s="5" customFormat="1" ht="23.25" customHeight="1">
      <c r="B278" s="36"/>
      <c r="C278" s="78"/>
      <c r="D278" s="78" t="s">
        <v>84</v>
      </c>
      <c r="E278" s="79"/>
      <c r="F278" s="109"/>
      <c r="G278" s="110"/>
      <c r="H278" s="110"/>
      <c r="I278" s="110"/>
      <c r="J278" s="80"/>
      <c r="K278" s="81"/>
      <c r="L278" s="111"/>
      <c r="M278" s="112"/>
      <c r="N278" s="121">
        <f>$BK$278</f>
        <v>0</v>
      </c>
      <c r="O278" s="112"/>
      <c r="P278" s="112"/>
      <c r="Q278" s="112"/>
      <c r="R278" s="37"/>
      <c r="T278" s="83"/>
      <c r="U278" s="84" t="s">
        <v>24</v>
      </c>
      <c r="AA278" s="76"/>
      <c r="AT278" s="5" t="s">
        <v>83</v>
      </c>
      <c r="AU278" s="5" t="s">
        <v>40</v>
      </c>
      <c r="AY278" s="5" t="s">
        <v>83</v>
      </c>
      <c r="BE278" s="34">
        <f>IF($U$278="základná",$N$278,0)</f>
        <v>0</v>
      </c>
      <c r="BF278" s="34">
        <f>IF($U$278="znížená",$N$278,0)</f>
        <v>0</v>
      </c>
      <c r="BG278" s="34">
        <f>IF($U$278="zákl. prenesená",$N$278,0)</f>
        <v>0</v>
      </c>
      <c r="BH278" s="34">
        <f>IF($U$278="zníž. prenesená",$N$278,0)</f>
        <v>0</v>
      </c>
      <c r="BI278" s="34">
        <f>IF($U$278="nulová",$N$278,0)</f>
        <v>0</v>
      </c>
      <c r="BJ278" s="5" t="s">
        <v>41</v>
      </c>
      <c r="BK278" s="77">
        <f>$L$278*$K$278</f>
        <v>0</v>
      </c>
    </row>
    <row r="279" spans="2:63" s="5" customFormat="1" ht="23.25" customHeight="1">
      <c r="B279" s="36"/>
      <c r="C279" s="78"/>
      <c r="D279" s="78" t="s">
        <v>84</v>
      </c>
      <c r="E279" s="79"/>
      <c r="F279" s="109"/>
      <c r="G279" s="110"/>
      <c r="H279" s="110"/>
      <c r="I279" s="110"/>
      <c r="J279" s="80"/>
      <c r="K279" s="81"/>
      <c r="L279" s="111"/>
      <c r="M279" s="112"/>
      <c r="N279" s="121">
        <f>$BK$279</f>
        <v>0</v>
      </c>
      <c r="O279" s="112"/>
      <c r="P279" s="112"/>
      <c r="Q279" s="112"/>
      <c r="R279" s="37"/>
      <c r="T279" s="83"/>
      <c r="U279" s="84" t="s">
        <v>24</v>
      </c>
      <c r="AA279" s="76"/>
      <c r="AT279" s="5" t="s">
        <v>83</v>
      </c>
      <c r="AU279" s="5" t="s">
        <v>40</v>
      </c>
      <c r="AY279" s="5" t="s">
        <v>83</v>
      </c>
      <c r="BE279" s="34">
        <f>IF($U$279="základná",$N$279,0)</f>
        <v>0</v>
      </c>
      <c r="BF279" s="34">
        <f>IF($U$279="znížená",$N$279,0)</f>
        <v>0</v>
      </c>
      <c r="BG279" s="34">
        <f>IF($U$279="zákl. prenesená",$N$279,0)</f>
        <v>0</v>
      </c>
      <c r="BH279" s="34">
        <f>IF($U$279="zníž. prenesená",$N$279,0)</f>
        <v>0</v>
      </c>
      <c r="BI279" s="34">
        <f>IF($U$279="nulová",$N$279,0)</f>
        <v>0</v>
      </c>
      <c r="BJ279" s="5" t="s">
        <v>41</v>
      </c>
      <c r="BK279" s="77">
        <f>$L$279*$K$279</f>
        <v>0</v>
      </c>
    </row>
    <row r="280" spans="2:63" s="5" customFormat="1" ht="23.25" customHeight="1">
      <c r="B280" s="36"/>
      <c r="C280" s="78"/>
      <c r="D280" s="78" t="s">
        <v>84</v>
      </c>
      <c r="E280" s="79"/>
      <c r="F280" s="109"/>
      <c r="G280" s="110"/>
      <c r="H280" s="110"/>
      <c r="I280" s="110"/>
      <c r="J280" s="80"/>
      <c r="K280" s="81"/>
      <c r="L280" s="111"/>
      <c r="M280" s="112"/>
      <c r="N280" s="121">
        <f>$BK$280</f>
        <v>0</v>
      </c>
      <c r="O280" s="112"/>
      <c r="P280" s="112"/>
      <c r="Q280" s="112"/>
      <c r="R280" s="37"/>
      <c r="T280" s="83"/>
      <c r="U280" s="84" t="s">
        <v>24</v>
      </c>
      <c r="AA280" s="76"/>
      <c r="AT280" s="5" t="s">
        <v>83</v>
      </c>
      <c r="AU280" s="5" t="s">
        <v>40</v>
      </c>
      <c r="AY280" s="5" t="s">
        <v>83</v>
      </c>
      <c r="BE280" s="34">
        <f>IF($U$280="základná",$N$280,0)</f>
        <v>0</v>
      </c>
      <c r="BF280" s="34">
        <f>IF($U$280="znížená",$N$280,0)</f>
        <v>0</v>
      </c>
      <c r="BG280" s="34">
        <f>IF($U$280="zákl. prenesená",$N$280,0)</f>
        <v>0</v>
      </c>
      <c r="BH280" s="34">
        <f>IF($U$280="zníž. prenesená",$N$280,0)</f>
        <v>0</v>
      </c>
      <c r="BI280" s="34">
        <f>IF($U$280="nulová",$N$280,0)</f>
        <v>0</v>
      </c>
      <c r="BJ280" s="5" t="s">
        <v>41</v>
      </c>
      <c r="BK280" s="77">
        <f>$L$280*$K$280</f>
        <v>0</v>
      </c>
    </row>
    <row r="281" spans="2:63" s="5" customFormat="1" ht="23.25" customHeight="1">
      <c r="B281" s="36"/>
      <c r="C281" s="78"/>
      <c r="D281" s="78" t="s">
        <v>84</v>
      </c>
      <c r="E281" s="79"/>
      <c r="F281" s="109"/>
      <c r="G281" s="110"/>
      <c r="H281" s="110"/>
      <c r="I281" s="110"/>
      <c r="J281" s="80"/>
      <c r="K281" s="81"/>
      <c r="L281" s="111"/>
      <c r="M281" s="112"/>
      <c r="N281" s="121">
        <f>$BK$281</f>
        <v>0</v>
      </c>
      <c r="O281" s="112"/>
      <c r="P281" s="112"/>
      <c r="Q281" s="112"/>
      <c r="R281" s="37"/>
      <c r="T281" s="83"/>
      <c r="U281" s="84" t="s">
        <v>24</v>
      </c>
      <c r="AA281" s="76"/>
      <c r="AT281" s="5" t="s">
        <v>83</v>
      </c>
      <c r="AU281" s="5" t="s">
        <v>40</v>
      </c>
      <c r="AY281" s="5" t="s">
        <v>83</v>
      </c>
      <c r="BE281" s="34">
        <f>IF($U$281="základná",$N$281,0)</f>
        <v>0</v>
      </c>
      <c r="BF281" s="34">
        <f>IF($U$281="znížená",$N$281,0)</f>
        <v>0</v>
      </c>
      <c r="BG281" s="34">
        <f>IF($U$281="zákl. prenesená",$N$281,0)</f>
        <v>0</v>
      </c>
      <c r="BH281" s="34">
        <f>IF($U$281="zníž. prenesená",$N$281,0)</f>
        <v>0</v>
      </c>
      <c r="BI281" s="34">
        <f>IF($U$281="nulová",$N$281,0)</f>
        <v>0</v>
      </c>
      <c r="BJ281" s="5" t="s">
        <v>41</v>
      </c>
      <c r="BK281" s="77">
        <f>$L$281*$K$281</f>
        <v>0</v>
      </c>
    </row>
    <row r="282" spans="2:63" s="5" customFormat="1" ht="23.25" customHeight="1">
      <c r="B282" s="36"/>
      <c r="C282" s="78"/>
      <c r="D282" s="78" t="s">
        <v>84</v>
      </c>
      <c r="E282" s="79"/>
      <c r="F282" s="109"/>
      <c r="G282" s="110"/>
      <c r="H282" s="110"/>
      <c r="I282" s="110"/>
      <c r="J282" s="80"/>
      <c r="K282" s="81"/>
      <c r="L282" s="111"/>
      <c r="M282" s="112"/>
      <c r="N282" s="121">
        <f>$BK$282</f>
        <v>0</v>
      </c>
      <c r="O282" s="112"/>
      <c r="P282" s="112"/>
      <c r="Q282" s="112"/>
      <c r="R282" s="37"/>
      <c r="T282" s="83"/>
      <c r="U282" s="84" t="s">
        <v>24</v>
      </c>
      <c r="V282" s="48"/>
      <c r="W282" s="48"/>
      <c r="X282" s="48"/>
      <c r="Y282" s="48"/>
      <c r="Z282" s="48"/>
      <c r="AA282" s="49"/>
      <c r="AT282" s="5" t="s">
        <v>83</v>
      </c>
      <c r="AU282" s="5" t="s">
        <v>40</v>
      </c>
      <c r="AY282" s="5" t="s">
        <v>83</v>
      </c>
      <c r="BE282" s="34">
        <f>IF($U$282="základná",$N$282,0)</f>
        <v>0</v>
      </c>
      <c r="BF282" s="34">
        <f>IF($U$282="znížená",$N$282,0)</f>
        <v>0</v>
      </c>
      <c r="BG282" s="34">
        <f>IF($U$282="zákl. prenesená",$N$282,0)</f>
        <v>0</v>
      </c>
      <c r="BH282" s="34">
        <f>IF($U$282="zníž. prenesená",$N$282,0)</f>
        <v>0</v>
      </c>
      <c r="BI282" s="34">
        <f>IF($U$282="nulová",$N$282,0)</f>
        <v>0</v>
      </c>
      <c r="BJ282" s="5" t="s">
        <v>41</v>
      </c>
      <c r="BK282" s="77">
        <f>$L$282*$K$282</f>
        <v>0</v>
      </c>
    </row>
    <row r="283" spans="2:18" s="5" customFormat="1" ht="7.5" customHeight="1">
      <c r="B283" s="50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2"/>
    </row>
    <row r="284" s="2" customFormat="1" ht="12" customHeight="1"/>
  </sheetData>
  <sheetProtection/>
  <mergeCells count="52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N126:Q126"/>
    <mergeCell ref="N127:Q127"/>
    <mergeCell ref="N128:Q12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N179:Q179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L253:M253"/>
    <mergeCell ref="N253:Q253"/>
    <mergeCell ref="F250:I250"/>
    <mergeCell ref="L250:M250"/>
    <mergeCell ref="N250:Q250"/>
    <mergeCell ref="F251:I251"/>
    <mergeCell ref="L251:M251"/>
    <mergeCell ref="N251:Q251"/>
    <mergeCell ref="N252:Q252"/>
    <mergeCell ref="F253:I253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1:I271"/>
    <mergeCell ref="L271:M271"/>
    <mergeCell ref="N271:Q271"/>
    <mergeCell ref="N270:Q270"/>
    <mergeCell ref="N277:Q277"/>
    <mergeCell ref="F272:I272"/>
    <mergeCell ref="L272:M272"/>
    <mergeCell ref="N272:Q272"/>
    <mergeCell ref="F275:I275"/>
    <mergeCell ref="L275:M275"/>
    <mergeCell ref="N275:Q275"/>
    <mergeCell ref="N274:Q274"/>
    <mergeCell ref="N273:Q273"/>
    <mergeCell ref="N279:Q279"/>
    <mergeCell ref="F280:I280"/>
    <mergeCell ref="L280:M280"/>
    <mergeCell ref="N280:Q280"/>
    <mergeCell ref="F276:I276"/>
    <mergeCell ref="L276:M276"/>
    <mergeCell ref="N276:Q276"/>
    <mergeCell ref="F278:I278"/>
    <mergeCell ref="L278:M278"/>
    <mergeCell ref="N278:Q278"/>
    <mergeCell ref="F281:I281"/>
    <mergeCell ref="L281:M281"/>
    <mergeCell ref="N281:Q281"/>
    <mergeCell ref="F282:I282"/>
    <mergeCell ref="L282:M282"/>
    <mergeCell ref="N282:Q282"/>
    <mergeCell ref="F279:I279"/>
    <mergeCell ref="L279:M279"/>
    <mergeCell ref="H1:K1"/>
    <mergeCell ref="S2:AC2"/>
    <mergeCell ref="N181:Q181"/>
    <mergeCell ref="N186:Q186"/>
    <mergeCell ref="N199:Q199"/>
    <mergeCell ref="N254:Q254"/>
    <mergeCell ref="F252:I252"/>
    <mergeCell ref="L252:M252"/>
  </mergeCells>
  <dataValidations count="2">
    <dataValidation type="list" allowBlank="1" showInputMessage="1" showErrorMessage="1" error="Povolené sú hodnoty K a M." sqref="D278:D283">
      <formula1>"K,M"</formula1>
    </dataValidation>
    <dataValidation type="list" allowBlank="1" showInputMessage="1" showErrorMessage="1" error="Povolené sú hodnoty základná, znížená, nulová." sqref="U278:U283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5" tooltip="Rozpočet" display="3) Rozpočet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9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3"/>
  <sheetViews>
    <sheetView showGridLines="0" tabSelected="1" zoomScalePageLayoutView="0" workbookViewId="0" topLeftCell="A1">
      <pane ySplit="1" topLeftCell="A94" activePane="bottomLeft" state="frozen"/>
      <selection pane="topLeft" activeCell="A1" sqref="A1"/>
      <selection pane="bottomLeft" activeCell="AC105" sqref="AC105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7" width="12" style="2" customWidth="1"/>
    <col min="8" max="8" width="13.5" style="2" customWidth="1"/>
    <col min="9" max="9" width="7.5" style="2" customWidth="1"/>
    <col min="10" max="10" width="5.5" style="2" customWidth="1"/>
    <col min="11" max="11" width="12.33203125" style="2" customWidth="1"/>
    <col min="12" max="12" width="12.83203125" style="2" customWidth="1"/>
    <col min="13" max="14" width="6.5" style="2" customWidth="1"/>
    <col min="15" max="15" width="2.16015625" style="2" customWidth="1"/>
    <col min="16" max="16" width="13.5" style="2" customWidth="1"/>
    <col min="17" max="17" width="4.5" style="2" customWidth="1"/>
    <col min="18" max="18" width="1.83203125" style="2" customWidth="1"/>
    <col min="19" max="19" width="8.66015625" style="2" customWidth="1"/>
    <col min="20" max="20" width="31.83203125" style="2" hidden="1" customWidth="1"/>
    <col min="21" max="21" width="17.5" style="2" hidden="1" customWidth="1"/>
    <col min="22" max="22" width="13.33203125" style="2" hidden="1" customWidth="1"/>
    <col min="23" max="23" width="17.5" style="2" hidden="1" customWidth="1"/>
    <col min="24" max="24" width="13.16015625" style="2" hidden="1" customWidth="1"/>
    <col min="25" max="25" width="16.16015625" style="2" hidden="1" customWidth="1"/>
    <col min="26" max="26" width="11.83203125" style="2" hidden="1" customWidth="1"/>
    <col min="27" max="27" width="16.16015625" style="2" hidden="1" customWidth="1"/>
    <col min="28" max="28" width="17.5" style="2" hidden="1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4" width="11.33203125" style="2" hidden="1" customWidth="1"/>
    <col min="65" max="16384" width="11.33203125" style="1" customWidth="1"/>
  </cols>
  <sheetData>
    <row r="1" spans="1:256" s="3" customFormat="1" ht="22.5" customHeight="1">
      <c r="A1" s="108"/>
      <c r="B1" s="105"/>
      <c r="C1" s="105"/>
      <c r="D1" s="106" t="s">
        <v>0</v>
      </c>
      <c r="E1" s="105"/>
      <c r="F1" s="107" t="s">
        <v>865</v>
      </c>
      <c r="G1" s="107"/>
      <c r="H1" s="113" t="s">
        <v>866</v>
      </c>
      <c r="I1" s="113"/>
      <c r="J1" s="113"/>
      <c r="K1" s="113"/>
      <c r="L1" s="107" t="s">
        <v>867</v>
      </c>
      <c r="M1" s="105"/>
      <c r="N1" s="105"/>
      <c r="O1" s="106"/>
      <c r="P1" s="105"/>
      <c r="Q1" s="105"/>
      <c r="R1" s="105"/>
      <c r="S1" s="107"/>
      <c r="T1" s="107"/>
      <c r="U1" s="108"/>
      <c r="V1" s="108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46" s="2" customFormat="1" ht="37.5" customHeight="1">
      <c r="C2" s="153" t="s">
        <v>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S2" s="114" t="s">
        <v>3</v>
      </c>
      <c r="T2" s="115"/>
      <c r="U2" s="115"/>
      <c r="V2" s="115"/>
      <c r="W2" s="115"/>
      <c r="X2" s="115"/>
      <c r="Y2" s="115"/>
      <c r="Z2" s="115"/>
      <c r="AA2" s="115"/>
      <c r="AB2" s="115"/>
      <c r="AC2" s="115"/>
      <c r="AT2" s="2" t="s">
        <v>46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2" t="s">
        <v>39</v>
      </c>
    </row>
    <row r="4" spans="2:46" s="2" customFormat="1" ht="37.5" customHeight="1">
      <c r="B4" s="9"/>
      <c r="C4" s="130" t="s">
        <v>49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0"/>
      <c r="T4" s="11" t="s">
        <v>5</v>
      </c>
      <c r="AT4" s="2" t="s">
        <v>1</v>
      </c>
    </row>
    <row r="5" spans="2:18" s="2" customFormat="1" ht="7.5" customHeight="1">
      <c r="B5" s="9"/>
      <c r="R5" s="10"/>
    </row>
    <row r="6" spans="2:18" s="2" customFormat="1" ht="26.25" customHeight="1">
      <c r="B6" s="9"/>
      <c r="D6" s="14" t="s">
        <v>6</v>
      </c>
      <c r="F6" s="131" t="e">
        <f>#REF!</f>
        <v>#REF!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R6" s="10"/>
    </row>
    <row r="7" spans="2:18" s="5" customFormat="1" ht="33" customHeight="1">
      <c r="B7" s="36"/>
      <c r="D7" s="13" t="s">
        <v>50</v>
      </c>
      <c r="F7" s="154" t="s">
        <v>841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R7" s="37"/>
    </row>
    <row r="8" spans="2:18" s="5" customFormat="1" ht="15" customHeight="1">
      <c r="B8" s="36"/>
      <c r="D8" s="14" t="s">
        <v>7</v>
      </c>
      <c r="F8" s="12"/>
      <c r="M8" s="14" t="s">
        <v>8</v>
      </c>
      <c r="O8" s="12"/>
      <c r="R8" s="37"/>
    </row>
    <row r="9" spans="2:18" s="5" customFormat="1" ht="15" customHeight="1">
      <c r="B9" s="36"/>
      <c r="D9" s="14" t="s">
        <v>9</v>
      </c>
      <c r="F9" s="12" t="s">
        <v>10</v>
      </c>
      <c r="M9" s="14" t="s">
        <v>11</v>
      </c>
      <c r="O9" s="155" t="e">
        <f>#REF!</f>
        <v>#REF!</v>
      </c>
      <c r="P9" s="124"/>
      <c r="R9" s="37"/>
    </row>
    <row r="10" spans="2:18" s="5" customFormat="1" ht="11.25" customHeight="1">
      <c r="B10" s="36"/>
      <c r="R10" s="37"/>
    </row>
    <row r="11" spans="2:18" s="5" customFormat="1" ht="15" customHeight="1">
      <c r="B11" s="36"/>
      <c r="D11" s="14" t="s">
        <v>12</v>
      </c>
      <c r="M11" s="14" t="s">
        <v>13</v>
      </c>
      <c r="O11" s="134"/>
      <c r="P11" s="124"/>
      <c r="R11" s="37"/>
    </row>
    <row r="12" spans="2:18" s="5" customFormat="1" ht="18" customHeight="1">
      <c r="B12" s="36"/>
      <c r="E12" s="12" t="s">
        <v>10</v>
      </c>
      <c r="M12" s="14" t="s">
        <v>14</v>
      </c>
      <c r="O12" s="134"/>
      <c r="P12" s="124"/>
      <c r="R12" s="37"/>
    </row>
    <row r="13" spans="2:18" s="5" customFormat="1" ht="7.5" customHeight="1">
      <c r="B13" s="36"/>
      <c r="R13" s="37"/>
    </row>
    <row r="14" spans="2:18" s="5" customFormat="1" ht="15" customHeight="1">
      <c r="B14" s="36"/>
      <c r="D14" s="14" t="s">
        <v>15</v>
      </c>
      <c r="M14" s="14" t="s">
        <v>13</v>
      </c>
      <c r="O14" s="152" t="e">
        <f>IF(#REF!="","",#REF!)</f>
        <v>#REF!</v>
      </c>
      <c r="P14" s="124"/>
      <c r="R14" s="37"/>
    </row>
    <row r="15" spans="2:18" s="5" customFormat="1" ht="18" customHeight="1">
      <c r="B15" s="36"/>
      <c r="E15" s="152" t="e">
        <f>IF(#REF!="","",#REF!)</f>
        <v>#REF!</v>
      </c>
      <c r="F15" s="124"/>
      <c r="G15" s="124"/>
      <c r="H15" s="124"/>
      <c r="I15" s="124"/>
      <c r="J15" s="124"/>
      <c r="K15" s="124"/>
      <c r="L15" s="124"/>
      <c r="M15" s="14" t="s">
        <v>14</v>
      </c>
      <c r="O15" s="152" t="e">
        <f>IF(#REF!="","",#REF!)</f>
        <v>#REF!</v>
      </c>
      <c r="P15" s="124"/>
      <c r="R15" s="37"/>
    </row>
    <row r="16" spans="2:18" s="5" customFormat="1" ht="7.5" customHeight="1">
      <c r="B16" s="36"/>
      <c r="R16" s="37"/>
    </row>
    <row r="17" spans="2:18" s="5" customFormat="1" ht="15" customHeight="1">
      <c r="B17" s="36"/>
      <c r="D17" s="14" t="s">
        <v>16</v>
      </c>
      <c r="M17" s="14" t="s">
        <v>13</v>
      </c>
      <c r="O17" s="134"/>
      <c r="P17" s="124"/>
      <c r="R17" s="37"/>
    </row>
    <row r="18" spans="2:18" s="5" customFormat="1" ht="18" customHeight="1">
      <c r="B18" s="36"/>
      <c r="E18" s="12" t="s">
        <v>17</v>
      </c>
      <c r="M18" s="14" t="s">
        <v>14</v>
      </c>
      <c r="O18" s="134"/>
      <c r="P18" s="124"/>
      <c r="R18" s="37"/>
    </row>
    <row r="19" spans="2:18" s="5" customFormat="1" ht="7.5" customHeight="1">
      <c r="B19" s="36"/>
      <c r="R19" s="37"/>
    </row>
    <row r="20" spans="2:18" s="5" customFormat="1" ht="15" customHeight="1">
      <c r="B20" s="36"/>
      <c r="D20" s="14" t="s">
        <v>18</v>
      </c>
      <c r="M20" s="14" t="s">
        <v>13</v>
      </c>
      <c r="O20" s="134" t="e">
        <f>IF(#REF!="","",#REF!)</f>
        <v>#REF!</v>
      </c>
      <c r="P20" s="124"/>
      <c r="R20" s="37"/>
    </row>
    <row r="21" spans="2:18" s="5" customFormat="1" ht="18" customHeight="1">
      <c r="B21" s="36"/>
      <c r="E21" s="12" t="e">
        <f>IF(#REF!="","",#REF!)</f>
        <v>#REF!</v>
      </c>
      <c r="M21" s="14" t="s">
        <v>14</v>
      </c>
      <c r="O21" s="134" t="e">
        <f>IF(#REF!="","",#REF!)</f>
        <v>#REF!</v>
      </c>
      <c r="P21" s="124"/>
      <c r="R21" s="37"/>
    </row>
    <row r="22" spans="2:18" s="5" customFormat="1" ht="7.5" customHeight="1">
      <c r="B22" s="36"/>
      <c r="R22" s="37"/>
    </row>
    <row r="23" spans="2:18" s="5" customFormat="1" ht="15" customHeight="1">
      <c r="B23" s="36"/>
      <c r="D23" s="14" t="s">
        <v>19</v>
      </c>
      <c r="R23" s="37"/>
    </row>
    <row r="24" spans="2:18" s="38" customFormat="1" ht="13.5" customHeight="1">
      <c r="B24" s="39"/>
      <c r="E24" s="148"/>
      <c r="F24" s="149"/>
      <c r="G24" s="149"/>
      <c r="H24" s="149"/>
      <c r="I24" s="149"/>
      <c r="J24" s="149"/>
      <c r="K24" s="149"/>
      <c r="L24" s="149"/>
      <c r="R24" s="40"/>
    </row>
    <row r="25" spans="2:18" s="5" customFormat="1" ht="7.5" customHeight="1">
      <c r="B25" s="36"/>
      <c r="R25" s="37"/>
    </row>
    <row r="26" spans="2:18" s="5" customFormat="1" ht="7.5" customHeight="1">
      <c r="B26" s="3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37"/>
    </row>
    <row r="27" spans="2:18" s="5" customFormat="1" ht="15" customHeight="1">
      <c r="B27" s="36"/>
      <c r="D27" s="32" t="s">
        <v>51</v>
      </c>
      <c r="M27" s="150">
        <f>$N$88</f>
        <v>0</v>
      </c>
      <c r="N27" s="124"/>
      <c r="O27" s="124"/>
      <c r="P27" s="124"/>
      <c r="R27" s="37"/>
    </row>
    <row r="28" spans="2:18" s="5" customFormat="1" ht="15" customHeight="1">
      <c r="B28" s="36"/>
      <c r="D28" s="15" t="s">
        <v>47</v>
      </c>
      <c r="M28" s="150">
        <f>$N$101</f>
        <v>0</v>
      </c>
      <c r="N28" s="124"/>
      <c r="O28" s="124"/>
      <c r="P28" s="124"/>
      <c r="R28" s="37"/>
    </row>
    <row r="29" spans="2:18" s="5" customFormat="1" ht="7.5" customHeight="1">
      <c r="B29" s="36"/>
      <c r="R29" s="37"/>
    </row>
    <row r="30" spans="2:18" s="5" customFormat="1" ht="26.25" customHeight="1">
      <c r="B30" s="36"/>
      <c r="D30" s="42" t="s">
        <v>20</v>
      </c>
      <c r="M30" s="151">
        <f>ROUND($M$27+$M$28,2)</f>
        <v>0</v>
      </c>
      <c r="N30" s="124"/>
      <c r="O30" s="124"/>
      <c r="P30" s="124"/>
      <c r="R30" s="37"/>
    </row>
    <row r="31" spans="2:18" s="5" customFormat="1" ht="7.5" customHeight="1">
      <c r="B31" s="36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R31" s="37"/>
    </row>
    <row r="32" spans="2:18" s="5" customFormat="1" ht="15" customHeight="1">
      <c r="B32" s="36"/>
      <c r="D32" s="16" t="s">
        <v>21</v>
      </c>
      <c r="E32" s="16" t="s">
        <v>22</v>
      </c>
      <c r="F32" s="17">
        <v>0.2</v>
      </c>
      <c r="G32" s="43" t="s">
        <v>23</v>
      </c>
      <c r="H32" s="144">
        <f>ROUND((((SUM($BE$101:$BE$108)+SUM($BE$126:$BE$276))+SUM($BE$278:$BE$282))),2)</f>
        <v>0</v>
      </c>
      <c r="I32" s="124"/>
      <c r="J32" s="124"/>
      <c r="M32" s="144">
        <f>ROUND(((ROUND((SUM($BE$101:$BE$108)+SUM($BE$126:$BE$276)),2)*$F$32)+SUM($BE$278:$BE$282)*$F$32),2)</f>
        <v>0</v>
      </c>
      <c r="N32" s="124"/>
      <c r="O32" s="124"/>
      <c r="P32" s="124"/>
      <c r="R32" s="37"/>
    </row>
    <row r="33" spans="2:18" s="5" customFormat="1" ht="15" customHeight="1">
      <c r="B33" s="36"/>
      <c r="E33" s="16" t="s">
        <v>24</v>
      </c>
      <c r="F33" s="17">
        <v>0.2</v>
      </c>
      <c r="G33" s="43" t="s">
        <v>23</v>
      </c>
      <c r="H33" s="144">
        <f>ROUND((((SUM($BF$101:$BF$108)+SUM($BF$126:$BF$276))+SUM($BF$278:$BF$282))),2)</f>
        <v>0</v>
      </c>
      <c r="I33" s="124"/>
      <c r="J33" s="124"/>
      <c r="M33" s="144">
        <f>ROUND(((ROUND((SUM($BF$101:$BF$108)+SUM($BF$126:$BF$276)),2)*$F$33)+SUM($BF$278:$BF$282)*$F$33),2)</f>
        <v>0</v>
      </c>
      <c r="N33" s="124"/>
      <c r="O33" s="124"/>
      <c r="P33" s="124"/>
      <c r="R33" s="37"/>
    </row>
    <row r="34" spans="2:18" s="5" customFormat="1" ht="15" customHeight="1" hidden="1">
      <c r="B34" s="36"/>
      <c r="E34" s="16" t="s">
        <v>25</v>
      </c>
      <c r="F34" s="17">
        <v>0.2</v>
      </c>
      <c r="G34" s="43" t="s">
        <v>23</v>
      </c>
      <c r="H34" s="144">
        <f>ROUND((((SUM($BG$101:$BG$108)+SUM($BG$126:$BG$276))+SUM($BG$278:$BG$282))),2)</f>
        <v>0</v>
      </c>
      <c r="I34" s="124"/>
      <c r="J34" s="124"/>
      <c r="M34" s="144">
        <v>0</v>
      </c>
      <c r="N34" s="124"/>
      <c r="O34" s="124"/>
      <c r="P34" s="124"/>
      <c r="R34" s="37"/>
    </row>
    <row r="35" spans="2:18" s="5" customFormat="1" ht="15" customHeight="1" hidden="1">
      <c r="B35" s="36"/>
      <c r="E35" s="16" t="s">
        <v>26</v>
      </c>
      <c r="F35" s="17">
        <v>0.2</v>
      </c>
      <c r="G35" s="43" t="s">
        <v>23</v>
      </c>
      <c r="H35" s="144">
        <f>ROUND((((SUM($BH$101:$BH$108)+SUM($BH$126:$BH$276))+SUM($BH$278:$BH$282))),2)</f>
        <v>0</v>
      </c>
      <c r="I35" s="124"/>
      <c r="J35" s="124"/>
      <c r="M35" s="144">
        <v>0</v>
      </c>
      <c r="N35" s="124"/>
      <c r="O35" s="124"/>
      <c r="P35" s="124"/>
      <c r="R35" s="37"/>
    </row>
    <row r="36" spans="2:18" s="5" customFormat="1" ht="15" customHeight="1" hidden="1">
      <c r="B36" s="36"/>
      <c r="E36" s="16" t="s">
        <v>27</v>
      </c>
      <c r="F36" s="17">
        <v>0</v>
      </c>
      <c r="G36" s="43" t="s">
        <v>23</v>
      </c>
      <c r="H36" s="144">
        <f>ROUND((((SUM($BI$101:$BI$108)+SUM($BI$126:$BI$276))+SUM($BI$278:$BI$282))),2)</f>
        <v>0</v>
      </c>
      <c r="I36" s="124"/>
      <c r="J36" s="124"/>
      <c r="M36" s="144">
        <v>0</v>
      </c>
      <c r="N36" s="124"/>
      <c r="O36" s="124"/>
      <c r="P36" s="124"/>
      <c r="R36" s="37"/>
    </row>
    <row r="37" spans="2:18" s="5" customFormat="1" ht="7.5" customHeight="1">
      <c r="B37" s="36"/>
      <c r="R37" s="37"/>
    </row>
    <row r="38" spans="2:18" s="5" customFormat="1" ht="26.25" customHeight="1">
      <c r="B38" s="36"/>
      <c r="C38" s="44"/>
      <c r="D38" s="19" t="s">
        <v>28</v>
      </c>
      <c r="E38" s="45"/>
      <c r="F38" s="45"/>
      <c r="G38" s="46" t="s">
        <v>29</v>
      </c>
      <c r="H38" s="20" t="s">
        <v>30</v>
      </c>
      <c r="I38" s="45"/>
      <c r="J38" s="45"/>
      <c r="K38" s="45"/>
      <c r="L38" s="145">
        <f>SUM($M$30:$M$36)</f>
        <v>0</v>
      </c>
      <c r="M38" s="146"/>
      <c r="N38" s="146"/>
      <c r="O38" s="146"/>
      <c r="P38" s="147"/>
      <c r="Q38" s="44"/>
      <c r="R38" s="37"/>
    </row>
    <row r="39" spans="2:18" s="5" customFormat="1" ht="15" customHeight="1">
      <c r="B39" s="36"/>
      <c r="R39" s="37"/>
    </row>
    <row r="40" spans="2:18" s="5" customFormat="1" ht="15" customHeight="1">
      <c r="B40" s="36"/>
      <c r="R40" s="37"/>
    </row>
    <row r="41" spans="2:18" s="2" customFormat="1" ht="12" customHeight="1">
      <c r="B41" s="9"/>
      <c r="R41" s="10"/>
    </row>
    <row r="42" spans="2:18" s="2" customFormat="1" ht="12" customHeight="1">
      <c r="B42" s="9"/>
      <c r="R42" s="10"/>
    </row>
    <row r="43" spans="2:18" s="2" customFormat="1" ht="12" customHeight="1">
      <c r="B43" s="9"/>
      <c r="R43" s="10"/>
    </row>
    <row r="44" spans="2:18" s="2" customFormat="1" ht="12" customHeight="1">
      <c r="B44" s="9"/>
      <c r="R44" s="10"/>
    </row>
    <row r="45" spans="2:18" s="2" customFormat="1" ht="12" customHeight="1">
      <c r="B45" s="9"/>
      <c r="R45" s="10"/>
    </row>
    <row r="46" spans="2:18" s="2" customFormat="1" ht="12" customHeight="1">
      <c r="B46" s="9"/>
      <c r="R46" s="10"/>
    </row>
    <row r="47" spans="2:18" s="2" customFormat="1" ht="12" customHeight="1">
      <c r="B47" s="9"/>
      <c r="R47" s="10"/>
    </row>
    <row r="48" spans="2:18" s="2" customFormat="1" ht="12" customHeight="1">
      <c r="B48" s="9"/>
      <c r="R48" s="10"/>
    </row>
    <row r="49" spans="2:18" s="2" customFormat="1" ht="12" customHeight="1">
      <c r="B49" s="9"/>
      <c r="R49" s="10"/>
    </row>
    <row r="50" spans="2:18" s="5" customFormat="1" ht="15" customHeight="1">
      <c r="B50" s="36"/>
      <c r="D50" s="21" t="s">
        <v>31</v>
      </c>
      <c r="E50" s="41"/>
      <c r="F50" s="41"/>
      <c r="G50" s="41"/>
      <c r="H50" s="47"/>
      <c r="J50" s="21" t="s">
        <v>32</v>
      </c>
      <c r="K50" s="41"/>
      <c r="L50" s="41"/>
      <c r="M50" s="41"/>
      <c r="N50" s="41"/>
      <c r="O50" s="41"/>
      <c r="P50" s="47"/>
      <c r="R50" s="37"/>
    </row>
    <row r="51" spans="2:18" s="2" customFormat="1" ht="12" customHeight="1">
      <c r="B51" s="9"/>
      <c r="D51" s="22"/>
      <c r="H51" s="23"/>
      <c r="J51" s="22"/>
      <c r="P51" s="23"/>
      <c r="R51" s="10"/>
    </row>
    <row r="52" spans="2:18" s="2" customFormat="1" ht="12" customHeight="1">
      <c r="B52" s="9"/>
      <c r="D52" s="22"/>
      <c r="H52" s="23"/>
      <c r="J52" s="22"/>
      <c r="P52" s="23"/>
      <c r="R52" s="10"/>
    </row>
    <row r="53" spans="2:18" s="2" customFormat="1" ht="12" customHeight="1">
      <c r="B53" s="9"/>
      <c r="D53" s="22"/>
      <c r="H53" s="23"/>
      <c r="J53" s="22"/>
      <c r="P53" s="23"/>
      <c r="R53" s="10"/>
    </row>
    <row r="54" spans="2:18" s="2" customFormat="1" ht="12" customHeight="1">
      <c r="B54" s="9"/>
      <c r="D54" s="22"/>
      <c r="H54" s="23"/>
      <c r="J54" s="22"/>
      <c r="P54" s="23"/>
      <c r="R54" s="10"/>
    </row>
    <row r="55" spans="2:18" s="2" customFormat="1" ht="12" customHeight="1">
      <c r="B55" s="9"/>
      <c r="D55" s="22"/>
      <c r="H55" s="23"/>
      <c r="J55" s="22"/>
      <c r="P55" s="23"/>
      <c r="R55" s="10"/>
    </row>
    <row r="56" spans="2:18" s="2" customFormat="1" ht="12" customHeight="1">
      <c r="B56" s="9"/>
      <c r="D56" s="22"/>
      <c r="H56" s="23"/>
      <c r="J56" s="22"/>
      <c r="P56" s="23"/>
      <c r="R56" s="10"/>
    </row>
    <row r="57" spans="2:18" s="2" customFormat="1" ht="12" customHeight="1">
      <c r="B57" s="9"/>
      <c r="D57" s="22"/>
      <c r="H57" s="23"/>
      <c r="J57" s="22"/>
      <c r="P57" s="23"/>
      <c r="R57" s="10"/>
    </row>
    <row r="58" spans="2:18" s="2" customFormat="1" ht="12" customHeight="1">
      <c r="B58" s="9"/>
      <c r="D58" s="22"/>
      <c r="H58" s="23"/>
      <c r="J58" s="22"/>
      <c r="P58" s="23"/>
      <c r="R58" s="10"/>
    </row>
    <row r="59" spans="2:18" s="5" customFormat="1" ht="15" customHeight="1">
      <c r="B59" s="36"/>
      <c r="D59" s="24" t="s">
        <v>33</v>
      </c>
      <c r="E59" s="48"/>
      <c r="F59" s="48"/>
      <c r="G59" s="25" t="s">
        <v>34</v>
      </c>
      <c r="H59" s="49"/>
      <c r="J59" s="24" t="s">
        <v>33</v>
      </c>
      <c r="K59" s="48"/>
      <c r="L59" s="48"/>
      <c r="M59" s="48"/>
      <c r="N59" s="25" t="s">
        <v>34</v>
      </c>
      <c r="O59" s="48"/>
      <c r="P59" s="49"/>
      <c r="R59" s="37"/>
    </row>
    <row r="60" spans="2:18" s="2" customFormat="1" ht="12" customHeight="1">
      <c r="B60" s="9"/>
      <c r="R60" s="10"/>
    </row>
    <row r="61" spans="2:18" s="5" customFormat="1" ht="15" customHeight="1">
      <c r="B61" s="36"/>
      <c r="D61" s="21" t="s">
        <v>35</v>
      </c>
      <c r="E61" s="41"/>
      <c r="F61" s="41"/>
      <c r="G61" s="41"/>
      <c r="H61" s="47"/>
      <c r="J61" s="21" t="s">
        <v>36</v>
      </c>
      <c r="K61" s="41"/>
      <c r="L61" s="41"/>
      <c r="M61" s="41"/>
      <c r="N61" s="41"/>
      <c r="O61" s="41"/>
      <c r="P61" s="47"/>
      <c r="R61" s="37"/>
    </row>
    <row r="62" spans="2:18" s="2" customFormat="1" ht="12" customHeight="1">
      <c r="B62" s="9"/>
      <c r="D62" s="22"/>
      <c r="H62" s="23"/>
      <c r="J62" s="22"/>
      <c r="P62" s="23"/>
      <c r="R62" s="10"/>
    </row>
    <row r="63" spans="2:18" s="2" customFormat="1" ht="12" customHeight="1">
      <c r="B63" s="9"/>
      <c r="D63" s="22"/>
      <c r="H63" s="23"/>
      <c r="J63" s="22"/>
      <c r="P63" s="23"/>
      <c r="R63" s="10"/>
    </row>
    <row r="64" spans="2:18" s="2" customFormat="1" ht="12" customHeight="1">
      <c r="B64" s="9"/>
      <c r="D64" s="22"/>
      <c r="H64" s="23"/>
      <c r="J64" s="22"/>
      <c r="P64" s="23"/>
      <c r="R64" s="10"/>
    </row>
    <row r="65" spans="2:18" s="2" customFormat="1" ht="12" customHeight="1">
      <c r="B65" s="9"/>
      <c r="D65" s="22"/>
      <c r="H65" s="23"/>
      <c r="J65" s="22"/>
      <c r="P65" s="23"/>
      <c r="R65" s="10"/>
    </row>
    <row r="66" spans="2:18" s="2" customFormat="1" ht="12" customHeight="1">
      <c r="B66" s="9"/>
      <c r="D66" s="22"/>
      <c r="H66" s="23"/>
      <c r="J66" s="22"/>
      <c r="P66" s="23"/>
      <c r="R66" s="10"/>
    </row>
    <row r="67" spans="2:18" s="2" customFormat="1" ht="12" customHeight="1">
      <c r="B67" s="9"/>
      <c r="D67" s="22"/>
      <c r="H67" s="23"/>
      <c r="J67" s="22"/>
      <c r="P67" s="23"/>
      <c r="R67" s="10"/>
    </row>
    <row r="68" spans="2:18" s="2" customFormat="1" ht="12" customHeight="1">
      <c r="B68" s="9"/>
      <c r="D68" s="22"/>
      <c r="H68" s="23"/>
      <c r="J68" s="22"/>
      <c r="P68" s="23"/>
      <c r="R68" s="10"/>
    </row>
    <row r="69" spans="2:18" s="2" customFormat="1" ht="12" customHeight="1">
      <c r="B69" s="9"/>
      <c r="D69" s="22"/>
      <c r="H69" s="23"/>
      <c r="J69" s="22"/>
      <c r="P69" s="23"/>
      <c r="R69" s="10"/>
    </row>
    <row r="70" spans="2:18" s="5" customFormat="1" ht="15" customHeight="1">
      <c r="B70" s="36"/>
      <c r="D70" s="24" t="s">
        <v>33</v>
      </c>
      <c r="E70" s="48"/>
      <c r="F70" s="48"/>
      <c r="G70" s="25" t="s">
        <v>34</v>
      </c>
      <c r="H70" s="49"/>
      <c r="J70" s="24" t="s">
        <v>33</v>
      </c>
      <c r="K70" s="48"/>
      <c r="L70" s="48"/>
      <c r="M70" s="48"/>
      <c r="N70" s="25" t="s">
        <v>34</v>
      </c>
      <c r="O70" s="48"/>
      <c r="P70" s="49"/>
      <c r="R70" s="37"/>
    </row>
    <row r="71" spans="2:18" s="5" customFormat="1" ht="15" customHeight="1"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5" spans="2:18" s="5" customFormat="1" ht="7.5" customHeight="1"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5"/>
    </row>
    <row r="76" spans="2:18" s="5" customFormat="1" ht="37.5" customHeight="1">
      <c r="B76" s="36"/>
      <c r="C76" s="130" t="s">
        <v>52</v>
      </c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37"/>
    </row>
    <row r="77" spans="2:18" s="5" customFormat="1" ht="7.5" customHeight="1">
      <c r="B77" s="36"/>
      <c r="R77" s="37"/>
    </row>
    <row r="78" spans="2:18" s="5" customFormat="1" ht="30" customHeight="1">
      <c r="B78" s="36"/>
      <c r="C78" s="14" t="s">
        <v>6</v>
      </c>
      <c r="F78" s="131" t="e">
        <f>$F$6</f>
        <v>#REF!</v>
      </c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R78" s="37"/>
    </row>
    <row r="79" spans="2:18" s="5" customFormat="1" ht="37.5" customHeight="1">
      <c r="B79" s="36"/>
      <c r="C79" s="26" t="s">
        <v>50</v>
      </c>
      <c r="F79" s="132" t="str">
        <f>$F$7</f>
        <v>01-5 - SO-05 Kanalizačná stoka A1-A10</v>
      </c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R79" s="37"/>
    </row>
    <row r="80" spans="2:18" s="5" customFormat="1" ht="7.5" customHeight="1">
      <c r="B80" s="36"/>
      <c r="R80" s="37"/>
    </row>
    <row r="81" spans="2:18" s="5" customFormat="1" ht="18" customHeight="1">
      <c r="B81" s="36"/>
      <c r="C81" s="14" t="s">
        <v>9</v>
      </c>
      <c r="F81" s="12" t="str">
        <f>$F$9</f>
        <v>Obec Víťaz</v>
      </c>
      <c r="K81" s="14" t="s">
        <v>11</v>
      </c>
      <c r="M81" s="133" t="e">
        <f>IF($O$9="","",$O$9)</f>
        <v>#REF!</v>
      </c>
      <c r="N81" s="124"/>
      <c r="O81" s="124"/>
      <c r="P81" s="124"/>
      <c r="R81" s="37"/>
    </row>
    <row r="82" spans="2:18" s="5" customFormat="1" ht="7.5" customHeight="1">
      <c r="B82" s="36"/>
      <c r="R82" s="37"/>
    </row>
    <row r="83" spans="2:18" s="5" customFormat="1" ht="13.5" customHeight="1">
      <c r="B83" s="36"/>
      <c r="C83" s="14" t="s">
        <v>12</v>
      </c>
      <c r="F83" s="12" t="str">
        <f>$E$12</f>
        <v>Obec Víťaz</v>
      </c>
      <c r="K83" s="14" t="s">
        <v>16</v>
      </c>
      <c r="M83" s="134" t="str">
        <f>$E$18</f>
        <v>Ing. Vladimír HRICO</v>
      </c>
      <c r="N83" s="124"/>
      <c r="O83" s="124"/>
      <c r="P83" s="124"/>
      <c r="Q83" s="124"/>
      <c r="R83" s="37"/>
    </row>
    <row r="84" spans="2:18" s="5" customFormat="1" ht="15" customHeight="1">
      <c r="B84" s="36"/>
      <c r="C84" s="14" t="s">
        <v>15</v>
      </c>
      <c r="F84" s="12" t="e">
        <f>IF($E$15="","",$E$15)</f>
        <v>#REF!</v>
      </c>
      <c r="K84" s="14" t="s">
        <v>18</v>
      </c>
      <c r="M84" s="134" t="e">
        <f>$E$21</f>
        <v>#REF!</v>
      </c>
      <c r="N84" s="124"/>
      <c r="O84" s="124"/>
      <c r="P84" s="124"/>
      <c r="Q84" s="124"/>
      <c r="R84" s="37"/>
    </row>
    <row r="85" spans="2:18" s="5" customFormat="1" ht="11.25" customHeight="1">
      <c r="B85" s="36"/>
      <c r="R85" s="37"/>
    </row>
    <row r="86" spans="2:18" s="5" customFormat="1" ht="30" customHeight="1">
      <c r="B86" s="36"/>
      <c r="C86" s="143" t="s">
        <v>53</v>
      </c>
      <c r="D86" s="138"/>
      <c r="E86" s="138"/>
      <c r="F86" s="138"/>
      <c r="G86" s="138"/>
      <c r="H86" s="44"/>
      <c r="I86" s="44"/>
      <c r="J86" s="44"/>
      <c r="K86" s="44"/>
      <c r="L86" s="44"/>
      <c r="M86" s="44"/>
      <c r="N86" s="143" t="s">
        <v>54</v>
      </c>
      <c r="O86" s="124"/>
      <c r="P86" s="124"/>
      <c r="Q86" s="124"/>
      <c r="R86" s="37"/>
    </row>
    <row r="87" spans="2:18" s="5" customFormat="1" ht="11.25" customHeight="1">
      <c r="B87" s="36"/>
      <c r="R87" s="37"/>
    </row>
    <row r="88" spans="2:47" s="5" customFormat="1" ht="30" customHeight="1">
      <c r="B88" s="36"/>
      <c r="C88" s="30" t="s">
        <v>55</v>
      </c>
      <c r="N88" s="139">
        <f>$N$126</f>
        <v>0</v>
      </c>
      <c r="O88" s="124"/>
      <c r="P88" s="124"/>
      <c r="Q88" s="124"/>
      <c r="R88" s="37"/>
      <c r="AU88" s="5" t="s">
        <v>56</v>
      </c>
    </row>
    <row r="89" spans="2:18" s="31" customFormat="1" ht="25.5" customHeight="1">
      <c r="B89" s="56"/>
      <c r="D89" s="57" t="s">
        <v>85</v>
      </c>
      <c r="N89" s="142">
        <f>$N$127</f>
        <v>0</v>
      </c>
      <c r="O89" s="141"/>
      <c r="P89" s="141"/>
      <c r="Q89" s="141"/>
      <c r="R89" s="58"/>
    </row>
    <row r="90" spans="2:18" s="32" customFormat="1" ht="20.25" customHeight="1">
      <c r="B90" s="85"/>
      <c r="D90" s="33" t="s">
        <v>86</v>
      </c>
      <c r="N90" s="140">
        <f>$N$128</f>
        <v>0</v>
      </c>
      <c r="O90" s="141"/>
      <c r="P90" s="141"/>
      <c r="Q90" s="141"/>
      <c r="R90" s="86"/>
    </row>
    <row r="91" spans="2:18" s="32" customFormat="1" ht="20.25" customHeight="1">
      <c r="B91" s="85"/>
      <c r="D91" s="33" t="s">
        <v>120</v>
      </c>
      <c r="N91" s="140">
        <f>$N$179</f>
        <v>0</v>
      </c>
      <c r="O91" s="141"/>
      <c r="P91" s="141"/>
      <c r="Q91" s="141"/>
      <c r="R91" s="86"/>
    </row>
    <row r="92" spans="2:18" s="32" customFormat="1" ht="20.25" customHeight="1">
      <c r="B92" s="85"/>
      <c r="D92" s="33" t="s">
        <v>121</v>
      </c>
      <c r="N92" s="140">
        <f>$N$181</f>
        <v>0</v>
      </c>
      <c r="O92" s="141"/>
      <c r="P92" s="141"/>
      <c r="Q92" s="141"/>
      <c r="R92" s="86"/>
    </row>
    <row r="93" spans="2:18" s="32" customFormat="1" ht="20.25" customHeight="1">
      <c r="B93" s="85"/>
      <c r="D93" s="33" t="s">
        <v>106</v>
      </c>
      <c r="N93" s="140">
        <f>$N$186</f>
        <v>0</v>
      </c>
      <c r="O93" s="141"/>
      <c r="P93" s="141"/>
      <c r="Q93" s="141"/>
      <c r="R93" s="86"/>
    </row>
    <row r="94" spans="2:18" s="32" customFormat="1" ht="20.25" customHeight="1">
      <c r="B94" s="85"/>
      <c r="D94" s="33" t="s">
        <v>122</v>
      </c>
      <c r="N94" s="140">
        <f>$N$199</f>
        <v>0</v>
      </c>
      <c r="O94" s="141"/>
      <c r="P94" s="141"/>
      <c r="Q94" s="141"/>
      <c r="R94" s="86"/>
    </row>
    <row r="95" spans="2:18" s="32" customFormat="1" ht="15" customHeight="1">
      <c r="B95" s="85"/>
      <c r="D95" s="33" t="s">
        <v>123</v>
      </c>
      <c r="N95" s="140">
        <f>$N$254</f>
        <v>0</v>
      </c>
      <c r="O95" s="141"/>
      <c r="P95" s="141"/>
      <c r="Q95" s="141"/>
      <c r="R95" s="86"/>
    </row>
    <row r="96" spans="2:18" s="32" customFormat="1" ht="20.25" customHeight="1">
      <c r="B96" s="85"/>
      <c r="D96" s="33" t="s">
        <v>107</v>
      </c>
      <c r="N96" s="140">
        <f>$N$270</f>
        <v>0</v>
      </c>
      <c r="O96" s="141"/>
      <c r="P96" s="141"/>
      <c r="Q96" s="141"/>
      <c r="R96" s="86"/>
    </row>
    <row r="97" spans="2:18" s="31" customFormat="1" ht="25.5" customHeight="1">
      <c r="B97" s="56"/>
      <c r="D97" s="57" t="s">
        <v>124</v>
      </c>
      <c r="N97" s="142">
        <f>$N$273</f>
        <v>0</v>
      </c>
      <c r="O97" s="141"/>
      <c r="P97" s="141"/>
      <c r="Q97" s="141"/>
      <c r="R97" s="58"/>
    </row>
    <row r="98" spans="2:18" s="32" customFormat="1" ht="20.25" customHeight="1">
      <c r="B98" s="85"/>
      <c r="D98" s="33" t="s">
        <v>125</v>
      </c>
      <c r="N98" s="140">
        <f>$N$274</f>
        <v>0</v>
      </c>
      <c r="O98" s="141"/>
      <c r="P98" s="141"/>
      <c r="Q98" s="141"/>
      <c r="R98" s="86"/>
    </row>
    <row r="99" spans="2:18" s="31" customFormat="1" ht="22.5" customHeight="1">
      <c r="B99" s="56"/>
      <c r="D99" s="57" t="s">
        <v>57</v>
      </c>
      <c r="N99" s="123">
        <f>$N$277</f>
        <v>0</v>
      </c>
      <c r="O99" s="141"/>
      <c r="P99" s="141"/>
      <c r="Q99" s="141"/>
      <c r="R99" s="58"/>
    </row>
    <row r="100" spans="2:18" s="5" customFormat="1" ht="22.5" customHeight="1">
      <c r="B100" s="36"/>
      <c r="R100" s="37"/>
    </row>
    <row r="101" spans="2:21" s="5" customFormat="1" ht="30" customHeight="1">
      <c r="B101" s="36"/>
      <c r="C101" s="30" t="s">
        <v>58</v>
      </c>
      <c r="N101" s="139">
        <f>ROUND($N$102+$N$103+$N$104+$N$105+$N$106+$N$107,2)</f>
        <v>0</v>
      </c>
      <c r="O101" s="124"/>
      <c r="P101" s="124"/>
      <c r="Q101" s="124"/>
      <c r="R101" s="37"/>
      <c r="T101" s="59"/>
      <c r="U101" s="60" t="s">
        <v>21</v>
      </c>
    </row>
    <row r="102" spans="2:62" s="5" customFormat="1" ht="18" customHeight="1">
      <c r="B102" s="36"/>
      <c r="D102" s="135" t="s">
        <v>59</v>
      </c>
      <c r="E102" s="124"/>
      <c r="F102" s="124"/>
      <c r="G102" s="124"/>
      <c r="H102" s="124"/>
      <c r="N102" s="136">
        <f>ROUND($N$88*$T$102,2)</f>
        <v>0</v>
      </c>
      <c r="O102" s="124"/>
      <c r="P102" s="124"/>
      <c r="Q102" s="124"/>
      <c r="R102" s="37"/>
      <c r="T102" s="61"/>
      <c r="U102" s="62" t="s">
        <v>24</v>
      </c>
      <c r="AY102" s="5" t="s">
        <v>60</v>
      </c>
      <c r="BE102" s="34">
        <f>IF($U$102="základná",$N$102,0)</f>
        <v>0</v>
      </c>
      <c r="BF102" s="34">
        <f>IF($U$102="znížená",$N$102,0)</f>
        <v>0</v>
      </c>
      <c r="BG102" s="34">
        <f>IF($U$102="zákl. prenesená",$N$102,0)</f>
        <v>0</v>
      </c>
      <c r="BH102" s="34">
        <f>IF($U$102="zníž. prenesená",$N$102,0)</f>
        <v>0</v>
      </c>
      <c r="BI102" s="34">
        <f>IF($U$102="nulová",$N$102,0)</f>
        <v>0</v>
      </c>
      <c r="BJ102" s="5" t="s">
        <v>41</v>
      </c>
    </row>
    <row r="103" spans="2:62" s="5" customFormat="1" ht="18" customHeight="1">
      <c r="B103" s="36"/>
      <c r="D103" s="135" t="s">
        <v>61</v>
      </c>
      <c r="E103" s="124"/>
      <c r="F103" s="124"/>
      <c r="G103" s="124"/>
      <c r="H103" s="124"/>
      <c r="N103" s="136">
        <f>ROUND($N$88*$T$103,2)</f>
        <v>0</v>
      </c>
      <c r="O103" s="124"/>
      <c r="P103" s="124"/>
      <c r="Q103" s="124"/>
      <c r="R103" s="37"/>
      <c r="T103" s="61"/>
      <c r="U103" s="62" t="s">
        <v>24</v>
      </c>
      <c r="AY103" s="5" t="s">
        <v>60</v>
      </c>
      <c r="BE103" s="34">
        <f>IF($U$103="základná",$N$103,0)</f>
        <v>0</v>
      </c>
      <c r="BF103" s="34">
        <f>IF($U$103="znížená",$N$103,0)</f>
        <v>0</v>
      </c>
      <c r="BG103" s="34">
        <f>IF($U$103="zákl. prenesená",$N$103,0)</f>
        <v>0</v>
      </c>
      <c r="BH103" s="34">
        <f>IF($U$103="zníž. prenesená",$N$103,0)</f>
        <v>0</v>
      </c>
      <c r="BI103" s="34">
        <f>IF($U$103="nulová",$N$103,0)</f>
        <v>0</v>
      </c>
      <c r="BJ103" s="5" t="s">
        <v>41</v>
      </c>
    </row>
    <row r="104" spans="2:62" s="5" customFormat="1" ht="18" customHeight="1">
      <c r="B104" s="36"/>
      <c r="D104" s="135" t="s">
        <v>62</v>
      </c>
      <c r="E104" s="124"/>
      <c r="F104" s="124"/>
      <c r="G104" s="124"/>
      <c r="H104" s="124"/>
      <c r="N104" s="136">
        <f>ROUND($N$88*$T$104,2)</f>
        <v>0</v>
      </c>
      <c r="O104" s="124"/>
      <c r="P104" s="124"/>
      <c r="Q104" s="124"/>
      <c r="R104" s="37"/>
      <c r="T104" s="61"/>
      <c r="U104" s="62" t="s">
        <v>24</v>
      </c>
      <c r="AY104" s="5" t="s">
        <v>60</v>
      </c>
      <c r="BE104" s="34">
        <f>IF($U$104="základná",$N$104,0)</f>
        <v>0</v>
      </c>
      <c r="BF104" s="34">
        <f>IF($U$104="znížená",$N$104,0)</f>
        <v>0</v>
      </c>
      <c r="BG104" s="34">
        <f>IF($U$104="zákl. prenesená",$N$104,0)</f>
        <v>0</v>
      </c>
      <c r="BH104" s="34">
        <f>IF($U$104="zníž. prenesená",$N$104,0)</f>
        <v>0</v>
      </c>
      <c r="BI104" s="34">
        <f>IF($U$104="nulová",$N$104,0)</f>
        <v>0</v>
      </c>
      <c r="BJ104" s="5" t="s">
        <v>41</v>
      </c>
    </row>
    <row r="105" spans="2:62" s="5" customFormat="1" ht="18" customHeight="1">
      <c r="B105" s="36"/>
      <c r="D105" s="135" t="s">
        <v>63</v>
      </c>
      <c r="E105" s="124"/>
      <c r="F105" s="124"/>
      <c r="G105" s="124"/>
      <c r="H105" s="124"/>
      <c r="N105" s="136">
        <f>ROUND($N$88*$T$105,2)</f>
        <v>0</v>
      </c>
      <c r="O105" s="124"/>
      <c r="P105" s="124"/>
      <c r="Q105" s="124"/>
      <c r="R105" s="37"/>
      <c r="T105" s="61"/>
      <c r="U105" s="62" t="s">
        <v>24</v>
      </c>
      <c r="AY105" s="5" t="s">
        <v>60</v>
      </c>
      <c r="BE105" s="34">
        <f>IF($U$105="základná",$N$105,0)</f>
        <v>0</v>
      </c>
      <c r="BF105" s="34">
        <f>IF($U$105="znížená",$N$105,0)</f>
        <v>0</v>
      </c>
      <c r="BG105" s="34">
        <f>IF($U$105="zákl. prenesená",$N$105,0)</f>
        <v>0</v>
      </c>
      <c r="BH105" s="34">
        <f>IF($U$105="zníž. prenesená",$N$105,0)</f>
        <v>0</v>
      </c>
      <c r="BI105" s="34">
        <f>IF($U$105="nulová",$N$105,0)</f>
        <v>0</v>
      </c>
      <c r="BJ105" s="5" t="s">
        <v>41</v>
      </c>
    </row>
    <row r="106" spans="2:62" s="5" customFormat="1" ht="18" customHeight="1">
      <c r="B106" s="36"/>
      <c r="D106" s="135" t="s">
        <v>64</v>
      </c>
      <c r="E106" s="124"/>
      <c r="F106" s="124"/>
      <c r="G106" s="124"/>
      <c r="H106" s="124"/>
      <c r="N106" s="136">
        <f>ROUND($N$88*$T$106,2)</f>
        <v>0</v>
      </c>
      <c r="O106" s="124"/>
      <c r="P106" s="124"/>
      <c r="Q106" s="124"/>
      <c r="R106" s="37"/>
      <c r="T106" s="61"/>
      <c r="U106" s="62" t="s">
        <v>24</v>
      </c>
      <c r="AY106" s="5" t="s">
        <v>60</v>
      </c>
      <c r="BE106" s="34">
        <f>IF($U$106="základná",$N$106,0)</f>
        <v>0</v>
      </c>
      <c r="BF106" s="34">
        <f>IF($U$106="znížená",$N$106,0)</f>
        <v>0</v>
      </c>
      <c r="BG106" s="34">
        <f>IF($U$106="zákl. prenesená",$N$106,0)</f>
        <v>0</v>
      </c>
      <c r="BH106" s="34">
        <f>IF($U$106="zníž. prenesená",$N$106,0)</f>
        <v>0</v>
      </c>
      <c r="BI106" s="34">
        <f>IF($U$106="nulová",$N$106,0)</f>
        <v>0</v>
      </c>
      <c r="BJ106" s="5" t="s">
        <v>41</v>
      </c>
    </row>
    <row r="107" spans="2:62" s="5" customFormat="1" ht="18" customHeight="1">
      <c r="B107" s="36"/>
      <c r="D107" s="33" t="s">
        <v>65</v>
      </c>
      <c r="N107" s="136">
        <f>ROUND($N$88*$T$107,2)</f>
        <v>0</v>
      </c>
      <c r="O107" s="124"/>
      <c r="P107" s="124"/>
      <c r="Q107" s="124"/>
      <c r="R107" s="37"/>
      <c r="T107" s="63"/>
      <c r="U107" s="64" t="s">
        <v>24</v>
      </c>
      <c r="AY107" s="5" t="s">
        <v>66</v>
      </c>
      <c r="BE107" s="34">
        <f>IF($U$107="základná",$N$107,0)</f>
        <v>0</v>
      </c>
      <c r="BF107" s="34">
        <f>IF($U$107="znížená",$N$107,0)</f>
        <v>0</v>
      </c>
      <c r="BG107" s="34">
        <f>IF($U$107="zákl. prenesená",$N$107,0)</f>
        <v>0</v>
      </c>
      <c r="BH107" s="34">
        <f>IF($U$107="zníž. prenesená",$N$107,0)</f>
        <v>0</v>
      </c>
      <c r="BI107" s="34">
        <f>IF($U$107="nulová",$N$107,0)</f>
        <v>0</v>
      </c>
      <c r="BJ107" s="5" t="s">
        <v>41</v>
      </c>
    </row>
    <row r="108" spans="2:18" s="5" customFormat="1" ht="12" customHeight="1">
      <c r="B108" s="36"/>
      <c r="R108" s="37"/>
    </row>
    <row r="109" spans="2:18" s="5" customFormat="1" ht="30" customHeight="1">
      <c r="B109" s="36"/>
      <c r="C109" s="35" t="s">
        <v>48</v>
      </c>
      <c r="D109" s="44"/>
      <c r="E109" s="44"/>
      <c r="F109" s="44"/>
      <c r="G109" s="44"/>
      <c r="H109" s="44"/>
      <c r="I109" s="44"/>
      <c r="J109" s="44"/>
      <c r="K109" s="44"/>
      <c r="L109" s="137">
        <f>ROUND(SUM($N$88+$N$101),2)</f>
        <v>0</v>
      </c>
      <c r="M109" s="138"/>
      <c r="N109" s="138"/>
      <c r="O109" s="138"/>
      <c r="P109" s="138"/>
      <c r="Q109" s="138"/>
      <c r="R109" s="37"/>
    </row>
    <row r="110" spans="2:18" s="5" customFormat="1" ht="7.5" customHeight="1"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2"/>
    </row>
    <row r="114" spans="2:18" s="5" customFormat="1" ht="7.5" customHeight="1"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5"/>
    </row>
    <row r="115" spans="2:18" s="5" customFormat="1" ht="37.5" customHeight="1">
      <c r="B115" s="36"/>
      <c r="C115" s="130" t="s">
        <v>67</v>
      </c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37"/>
    </row>
    <row r="116" spans="2:18" s="5" customFormat="1" ht="7.5" customHeight="1">
      <c r="B116" s="36"/>
      <c r="R116" s="37"/>
    </row>
    <row r="117" spans="2:18" s="5" customFormat="1" ht="30" customHeight="1">
      <c r="B117" s="36"/>
      <c r="C117" s="14" t="s">
        <v>6</v>
      </c>
      <c r="F117" s="131" t="e">
        <f>$F$6</f>
        <v>#REF!</v>
      </c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R117" s="37"/>
    </row>
    <row r="118" spans="2:18" s="5" customFormat="1" ht="37.5" customHeight="1">
      <c r="B118" s="36"/>
      <c r="C118" s="26" t="s">
        <v>50</v>
      </c>
      <c r="F118" s="132" t="str">
        <f>$F$7</f>
        <v>01-5 - SO-05 Kanalizačná stoka A1-A10</v>
      </c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R118" s="37"/>
    </row>
    <row r="119" spans="2:18" s="5" customFormat="1" ht="7.5" customHeight="1">
      <c r="B119" s="36"/>
      <c r="R119" s="37"/>
    </row>
    <row r="120" spans="2:18" s="5" customFormat="1" ht="18" customHeight="1">
      <c r="B120" s="36"/>
      <c r="C120" s="14" t="s">
        <v>9</v>
      </c>
      <c r="F120" s="12" t="str">
        <f>$F$9</f>
        <v>Obec Víťaz</v>
      </c>
      <c r="K120" s="14" t="s">
        <v>11</v>
      </c>
      <c r="M120" s="133" t="e">
        <f>IF($O$9="","",$O$9)</f>
        <v>#REF!</v>
      </c>
      <c r="N120" s="124"/>
      <c r="O120" s="124"/>
      <c r="P120" s="124"/>
      <c r="R120" s="37"/>
    </row>
    <row r="121" spans="2:18" s="5" customFormat="1" ht="7.5" customHeight="1">
      <c r="B121" s="36"/>
      <c r="R121" s="37"/>
    </row>
    <row r="122" spans="2:18" s="5" customFormat="1" ht="13.5" customHeight="1">
      <c r="B122" s="36"/>
      <c r="C122" s="14" t="s">
        <v>12</v>
      </c>
      <c r="F122" s="12" t="str">
        <f>$E$12</f>
        <v>Obec Víťaz</v>
      </c>
      <c r="K122" s="14" t="s">
        <v>16</v>
      </c>
      <c r="M122" s="134" t="str">
        <f>$E$18</f>
        <v>Ing. Vladimír HRICO</v>
      </c>
      <c r="N122" s="124"/>
      <c r="O122" s="124"/>
      <c r="P122" s="124"/>
      <c r="Q122" s="124"/>
      <c r="R122" s="37"/>
    </row>
    <row r="123" spans="2:18" s="5" customFormat="1" ht="15" customHeight="1">
      <c r="B123" s="36"/>
      <c r="C123" s="14" t="s">
        <v>15</v>
      </c>
      <c r="F123" s="12" t="e">
        <f>IF($E$15="","",$E$15)</f>
        <v>#REF!</v>
      </c>
      <c r="K123" s="14" t="s">
        <v>18</v>
      </c>
      <c r="M123" s="134" t="e">
        <f>$E$21</f>
        <v>#REF!</v>
      </c>
      <c r="N123" s="124"/>
      <c r="O123" s="124"/>
      <c r="P123" s="124"/>
      <c r="Q123" s="124"/>
      <c r="R123" s="37"/>
    </row>
    <row r="124" spans="2:18" s="5" customFormat="1" ht="11.25" customHeight="1">
      <c r="B124" s="36"/>
      <c r="R124" s="37"/>
    </row>
    <row r="125" spans="2:27" s="65" customFormat="1" ht="30" customHeight="1">
      <c r="B125" s="66"/>
      <c r="C125" s="67" t="s">
        <v>68</v>
      </c>
      <c r="D125" s="68" t="s">
        <v>69</v>
      </c>
      <c r="E125" s="68" t="s">
        <v>37</v>
      </c>
      <c r="F125" s="126" t="s">
        <v>70</v>
      </c>
      <c r="G125" s="127"/>
      <c r="H125" s="127"/>
      <c r="I125" s="127"/>
      <c r="J125" s="68" t="s">
        <v>71</v>
      </c>
      <c r="K125" s="68" t="s">
        <v>72</v>
      </c>
      <c r="L125" s="126" t="s">
        <v>73</v>
      </c>
      <c r="M125" s="127"/>
      <c r="N125" s="126" t="s">
        <v>74</v>
      </c>
      <c r="O125" s="127"/>
      <c r="P125" s="127"/>
      <c r="Q125" s="128"/>
      <c r="R125" s="69"/>
      <c r="T125" s="27" t="s">
        <v>75</v>
      </c>
      <c r="U125" s="28" t="s">
        <v>21</v>
      </c>
      <c r="V125" s="28" t="s">
        <v>76</v>
      </c>
      <c r="W125" s="28" t="s">
        <v>77</v>
      </c>
      <c r="X125" s="28" t="s">
        <v>78</v>
      </c>
      <c r="Y125" s="28" t="s">
        <v>79</v>
      </c>
      <c r="Z125" s="28" t="s">
        <v>80</v>
      </c>
      <c r="AA125" s="29" t="s">
        <v>81</v>
      </c>
    </row>
    <row r="126" spans="2:63" s="5" customFormat="1" ht="30" customHeight="1">
      <c r="B126" s="36"/>
      <c r="C126" s="30" t="s">
        <v>51</v>
      </c>
      <c r="N126" s="129">
        <f>$BK$126</f>
        <v>0</v>
      </c>
      <c r="O126" s="124"/>
      <c r="P126" s="124"/>
      <c r="Q126" s="124"/>
      <c r="R126" s="37"/>
      <c r="T126" s="70"/>
      <c r="U126" s="41"/>
      <c r="V126" s="41"/>
      <c r="W126" s="71">
        <f>$W$127+$W$273+$W$277</f>
        <v>0</v>
      </c>
      <c r="X126" s="41"/>
      <c r="Y126" s="71">
        <f>$Y$127+$Y$273+$Y$277</f>
        <v>11197.682225486893</v>
      </c>
      <c r="Z126" s="41"/>
      <c r="AA126" s="72">
        <f>$AA$127+$AA$273+$AA$277</f>
        <v>3314.6925</v>
      </c>
      <c r="AT126" s="5" t="s">
        <v>38</v>
      </c>
      <c r="AU126" s="5" t="s">
        <v>56</v>
      </c>
      <c r="BK126" s="73">
        <f>$BK$127+$BK$273+$BK$277</f>
        <v>0</v>
      </c>
    </row>
    <row r="127" spans="2:63" s="87" customFormat="1" ht="38.25" customHeight="1">
      <c r="B127" s="88"/>
      <c r="D127" s="74" t="s">
        <v>85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123">
        <f>$BK$127</f>
        <v>0</v>
      </c>
      <c r="O127" s="117"/>
      <c r="P127" s="117"/>
      <c r="Q127" s="117"/>
      <c r="R127" s="90"/>
      <c r="T127" s="91"/>
      <c r="W127" s="92">
        <f>$W$128+$W$179+$W$181+$W$186+$W$199+$W$270</f>
        <v>0</v>
      </c>
      <c r="Y127" s="92">
        <f>$Y$128+$Y$179+$Y$181+$Y$186+$Y$199+$Y$270</f>
        <v>11197.682225486893</v>
      </c>
      <c r="AA127" s="93">
        <f>$AA$128+$AA$179+$AA$181+$AA$186+$AA$199+$AA$270</f>
        <v>3314.6925</v>
      </c>
      <c r="AR127" s="89" t="s">
        <v>40</v>
      </c>
      <c r="AT127" s="89" t="s">
        <v>38</v>
      </c>
      <c r="AU127" s="89" t="s">
        <v>39</v>
      </c>
      <c r="AY127" s="89" t="s">
        <v>87</v>
      </c>
      <c r="BK127" s="94">
        <f>$BK$128+$BK$179+$BK$181+$BK$186+$BK$199+$BK$270</f>
        <v>0</v>
      </c>
    </row>
    <row r="128" spans="2:63" s="87" customFormat="1" ht="20.25" customHeight="1">
      <c r="B128" s="88"/>
      <c r="D128" s="95" t="s">
        <v>86</v>
      </c>
      <c r="E128" s="95"/>
      <c r="F128" s="95"/>
      <c r="G128" s="95"/>
      <c r="H128" s="95"/>
      <c r="I128" s="95"/>
      <c r="J128" s="95"/>
      <c r="K128" s="95"/>
      <c r="L128" s="95"/>
      <c r="M128" s="95"/>
      <c r="N128" s="116">
        <f>$BK$128</f>
        <v>0</v>
      </c>
      <c r="O128" s="117"/>
      <c r="P128" s="117"/>
      <c r="Q128" s="117"/>
      <c r="R128" s="90"/>
      <c r="T128" s="91"/>
      <c r="W128" s="92">
        <f>SUM($W$129:$W$178)</f>
        <v>0</v>
      </c>
      <c r="Y128" s="92">
        <f>SUM($Y$129:$Y$178)</f>
        <v>4342.9589716400005</v>
      </c>
      <c r="AA128" s="93">
        <f>SUM($AA$129:$AA$178)</f>
        <v>3303.4175</v>
      </c>
      <c r="AR128" s="89" t="s">
        <v>40</v>
      </c>
      <c r="AT128" s="89" t="s">
        <v>38</v>
      </c>
      <c r="AU128" s="89" t="s">
        <v>40</v>
      </c>
      <c r="AY128" s="89" t="s">
        <v>87</v>
      </c>
      <c r="BK128" s="94">
        <f>SUM($BK$129:$BK$178)</f>
        <v>0</v>
      </c>
    </row>
    <row r="129" spans="2:65" s="5" customFormat="1" ht="24" customHeight="1">
      <c r="B129" s="36"/>
      <c r="C129" s="96" t="s">
        <v>40</v>
      </c>
      <c r="D129" s="96" t="s">
        <v>84</v>
      </c>
      <c r="E129" s="97" t="s">
        <v>126</v>
      </c>
      <c r="F129" s="122" t="s">
        <v>127</v>
      </c>
      <c r="G129" s="112"/>
      <c r="H129" s="112"/>
      <c r="I129" s="112"/>
      <c r="J129" s="98" t="s">
        <v>113</v>
      </c>
      <c r="K129" s="82">
        <v>2</v>
      </c>
      <c r="L129" s="111">
        <v>0</v>
      </c>
      <c r="M129" s="112"/>
      <c r="N129" s="121">
        <f>ROUND($L$129*$K$129,3)</f>
        <v>0</v>
      </c>
      <c r="O129" s="112"/>
      <c r="P129" s="112"/>
      <c r="Q129" s="112"/>
      <c r="R129" s="37"/>
      <c r="T129" s="83"/>
      <c r="U129" s="18" t="s">
        <v>24</v>
      </c>
      <c r="W129" s="99">
        <f>$V$129*$K$129</f>
        <v>0</v>
      </c>
      <c r="X129" s="99">
        <v>0</v>
      </c>
      <c r="Y129" s="99">
        <f>$X$129*$K$129</f>
        <v>0</v>
      </c>
      <c r="Z129" s="99">
        <v>0</v>
      </c>
      <c r="AA129" s="100">
        <f>$Z$129*$K$129</f>
        <v>0</v>
      </c>
      <c r="AR129" s="5" t="s">
        <v>89</v>
      </c>
      <c r="AT129" s="5" t="s">
        <v>84</v>
      </c>
      <c r="AU129" s="5" t="s">
        <v>41</v>
      </c>
      <c r="AY129" s="5" t="s">
        <v>87</v>
      </c>
      <c r="BE129" s="34">
        <f>IF($U$129="základná",$N$129,0)</f>
        <v>0</v>
      </c>
      <c r="BF129" s="34">
        <f>IF($U$129="znížená",$N$129,0)</f>
        <v>0</v>
      </c>
      <c r="BG129" s="34">
        <f>IF($U$129="zákl. prenesená",$N$129,0)</f>
        <v>0</v>
      </c>
      <c r="BH129" s="34">
        <f>IF($U$129="zníž. prenesená",$N$129,0)</f>
        <v>0</v>
      </c>
      <c r="BI129" s="34">
        <f>IF($U$129="nulová",$N$129,0)</f>
        <v>0</v>
      </c>
      <c r="BJ129" s="5" t="s">
        <v>41</v>
      </c>
      <c r="BK129" s="77">
        <f>ROUND($L$129*$K$129,3)</f>
        <v>0</v>
      </c>
      <c r="BL129" s="5" t="s">
        <v>89</v>
      </c>
      <c r="BM129" s="5" t="s">
        <v>664</v>
      </c>
    </row>
    <row r="130" spans="2:65" s="5" customFormat="1" ht="24" customHeight="1">
      <c r="B130" s="36"/>
      <c r="C130" s="96" t="s">
        <v>41</v>
      </c>
      <c r="D130" s="96" t="s">
        <v>84</v>
      </c>
      <c r="E130" s="97" t="s">
        <v>129</v>
      </c>
      <c r="F130" s="122" t="s">
        <v>130</v>
      </c>
      <c r="G130" s="112"/>
      <c r="H130" s="112"/>
      <c r="I130" s="112"/>
      <c r="J130" s="98" t="s">
        <v>113</v>
      </c>
      <c r="K130" s="82">
        <v>2</v>
      </c>
      <c r="L130" s="111">
        <v>0</v>
      </c>
      <c r="M130" s="112"/>
      <c r="N130" s="121">
        <f>ROUND($L$130*$K$130,3)</f>
        <v>0</v>
      </c>
      <c r="O130" s="112"/>
      <c r="P130" s="112"/>
      <c r="Q130" s="112"/>
      <c r="R130" s="37"/>
      <c r="T130" s="83"/>
      <c r="U130" s="18" t="s">
        <v>24</v>
      </c>
      <c r="W130" s="99">
        <f>$V$130*$K$130</f>
        <v>0</v>
      </c>
      <c r="X130" s="99">
        <v>1E-05</v>
      </c>
      <c r="Y130" s="99">
        <f>$X$130*$K$130</f>
        <v>2E-05</v>
      </c>
      <c r="Z130" s="99">
        <v>0</v>
      </c>
      <c r="AA130" s="100">
        <f>$Z$130*$K$130</f>
        <v>0</v>
      </c>
      <c r="AR130" s="5" t="s">
        <v>89</v>
      </c>
      <c r="AT130" s="5" t="s">
        <v>84</v>
      </c>
      <c r="AU130" s="5" t="s">
        <v>41</v>
      </c>
      <c r="AY130" s="5" t="s">
        <v>87</v>
      </c>
      <c r="BE130" s="34">
        <f>IF($U$130="základná",$N$130,0)</f>
        <v>0</v>
      </c>
      <c r="BF130" s="34">
        <f>IF($U$130="znížená",$N$130,0)</f>
        <v>0</v>
      </c>
      <c r="BG130" s="34">
        <f>IF($U$130="zákl. prenesená",$N$130,0)</f>
        <v>0</v>
      </c>
      <c r="BH130" s="34">
        <f>IF($U$130="zníž. prenesená",$N$130,0)</f>
        <v>0</v>
      </c>
      <c r="BI130" s="34">
        <f>IF($U$130="nulová",$N$130,0)</f>
        <v>0</v>
      </c>
      <c r="BJ130" s="5" t="s">
        <v>41</v>
      </c>
      <c r="BK130" s="77">
        <f>ROUND($L$130*$K$130,3)</f>
        <v>0</v>
      </c>
      <c r="BL130" s="5" t="s">
        <v>89</v>
      </c>
      <c r="BM130" s="5" t="s">
        <v>665</v>
      </c>
    </row>
    <row r="131" spans="2:65" s="5" customFormat="1" ht="24" customHeight="1">
      <c r="B131" s="36"/>
      <c r="C131" s="96" t="s">
        <v>42</v>
      </c>
      <c r="D131" s="96" t="s">
        <v>84</v>
      </c>
      <c r="E131" s="97" t="s">
        <v>132</v>
      </c>
      <c r="F131" s="122" t="s">
        <v>133</v>
      </c>
      <c r="G131" s="112"/>
      <c r="H131" s="112"/>
      <c r="I131" s="112"/>
      <c r="J131" s="98" t="s">
        <v>103</v>
      </c>
      <c r="K131" s="82">
        <v>155</v>
      </c>
      <c r="L131" s="111">
        <v>0</v>
      </c>
      <c r="M131" s="112"/>
      <c r="N131" s="121">
        <f>ROUND($L$131*$K$131,3)</f>
        <v>0</v>
      </c>
      <c r="O131" s="112"/>
      <c r="P131" s="112"/>
      <c r="Q131" s="112"/>
      <c r="R131" s="37"/>
      <c r="T131" s="83"/>
      <c r="U131" s="18" t="s">
        <v>24</v>
      </c>
      <c r="W131" s="99">
        <f>$V$131*$K$131</f>
        <v>0</v>
      </c>
      <c r="X131" s="99">
        <v>0</v>
      </c>
      <c r="Y131" s="99">
        <f>$X$131*$K$131</f>
        <v>0</v>
      </c>
      <c r="Z131" s="99">
        <v>0.138</v>
      </c>
      <c r="AA131" s="100">
        <f>$Z$131*$K$131</f>
        <v>21.39</v>
      </c>
      <c r="AR131" s="5" t="s">
        <v>89</v>
      </c>
      <c r="AT131" s="5" t="s">
        <v>84</v>
      </c>
      <c r="AU131" s="5" t="s">
        <v>41</v>
      </c>
      <c r="AY131" s="5" t="s">
        <v>87</v>
      </c>
      <c r="BE131" s="34">
        <f>IF($U$131="základná",$N$131,0)</f>
        <v>0</v>
      </c>
      <c r="BF131" s="34">
        <f>IF($U$131="znížená",$N$131,0)</f>
        <v>0</v>
      </c>
      <c r="BG131" s="34">
        <f>IF($U$131="zákl. prenesená",$N$131,0)</f>
        <v>0</v>
      </c>
      <c r="BH131" s="34">
        <f>IF($U$131="zníž. prenesená",$N$131,0)</f>
        <v>0</v>
      </c>
      <c r="BI131" s="34">
        <f>IF($U$131="nulová",$N$131,0)</f>
        <v>0</v>
      </c>
      <c r="BJ131" s="5" t="s">
        <v>41</v>
      </c>
      <c r="BK131" s="77">
        <f>ROUND($L$131*$K$131,3)</f>
        <v>0</v>
      </c>
      <c r="BL131" s="5" t="s">
        <v>89</v>
      </c>
      <c r="BM131" s="5" t="s">
        <v>666</v>
      </c>
    </row>
    <row r="132" spans="2:65" s="5" customFormat="1" ht="24" customHeight="1">
      <c r="B132" s="36"/>
      <c r="C132" s="96" t="s">
        <v>89</v>
      </c>
      <c r="D132" s="96" t="s">
        <v>84</v>
      </c>
      <c r="E132" s="97" t="s">
        <v>135</v>
      </c>
      <c r="F132" s="122" t="s">
        <v>136</v>
      </c>
      <c r="G132" s="112"/>
      <c r="H132" s="112"/>
      <c r="I132" s="112"/>
      <c r="J132" s="98" t="s">
        <v>103</v>
      </c>
      <c r="K132" s="82">
        <v>3425.625</v>
      </c>
      <c r="L132" s="111">
        <v>0</v>
      </c>
      <c r="M132" s="112"/>
      <c r="N132" s="121">
        <f>ROUND($L$132*$K$132,3)</f>
        <v>0</v>
      </c>
      <c r="O132" s="112"/>
      <c r="P132" s="112"/>
      <c r="Q132" s="112"/>
      <c r="R132" s="37"/>
      <c r="T132" s="83"/>
      <c r="U132" s="18" t="s">
        <v>24</v>
      </c>
      <c r="W132" s="99">
        <f>$V$132*$K$132</f>
        <v>0</v>
      </c>
      <c r="X132" s="99">
        <v>0</v>
      </c>
      <c r="Y132" s="99">
        <f>$X$132*$K$132</f>
        <v>0</v>
      </c>
      <c r="Z132" s="99">
        <v>0.316</v>
      </c>
      <c r="AA132" s="100">
        <f>$Z$132*$K$132</f>
        <v>1082.4975</v>
      </c>
      <c r="AR132" s="5" t="s">
        <v>89</v>
      </c>
      <c r="AT132" s="5" t="s">
        <v>84</v>
      </c>
      <c r="AU132" s="5" t="s">
        <v>41</v>
      </c>
      <c r="AY132" s="5" t="s">
        <v>87</v>
      </c>
      <c r="BE132" s="34">
        <f>IF($U$132="základná",$N$132,0)</f>
        <v>0</v>
      </c>
      <c r="BF132" s="34">
        <f>IF($U$132="znížená",$N$132,0)</f>
        <v>0</v>
      </c>
      <c r="BG132" s="34">
        <f>IF($U$132="zákl. prenesená",$N$132,0)</f>
        <v>0</v>
      </c>
      <c r="BH132" s="34">
        <f>IF($U$132="zníž. prenesená",$N$132,0)</f>
        <v>0</v>
      </c>
      <c r="BI132" s="34">
        <f>IF($U$132="nulová",$N$132,0)</f>
        <v>0</v>
      </c>
      <c r="BJ132" s="5" t="s">
        <v>41</v>
      </c>
      <c r="BK132" s="77">
        <f>ROUND($L$132*$K$132,3)</f>
        <v>0</v>
      </c>
      <c r="BL132" s="5" t="s">
        <v>89</v>
      </c>
      <c r="BM132" s="5" t="s">
        <v>667</v>
      </c>
    </row>
    <row r="133" spans="2:65" s="5" customFormat="1" ht="24" customHeight="1">
      <c r="B133" s="36"/>
      <c r="C133" s="96" t="s">
        <v>90</v>
      </c>
      <c r="D133" s="96" t="s">
        <v>84</v>
      </c>
      <c r="E133" s="97" t="s">
        <v>138</v>
      </c>
      <c r="F133" s="122" t="s">
        <v>139</v>
      </c>
      <c r="G133" s="112"/>
      <c r="H133" s="112"/>
      <c r="I133" s="112"/>
      <c r="J133" s="98" t="s">
        <v>110</v>
      </c>
      <c r="K133" s="82">
        <v>31</v>
      </c>
      <c r="L133" s="111">
        <v>0</v>
      </c>
      <c r="M133" s="112"/>
      <c r="N133" s="121">
        <f>ROUND($L$133*$K$133,3)</f>
        <v>0</v>
      </c>
      <c r="O133" s="112"/>
      <c r="P133" s="112"/>
      <c r="Q133" s="112"/>
      <c r="R133" s="37"/>
      <c r="T133" s="83"/>
      <c r="U133" s="18" t="s">
        <v>24</v>
      </c>
      <c r="W133" s="99">
        <f>$V$133*$K$133</f>
        <v>0</v>
      </c>
      <c r="X133" s="99">
        <v>0</v>
      </c>
      <c r="Y133" s="99">
        <f>$X$133*$K$133</f>
        <v>0</v>
      </c>
      <c r="Z133" s="99">
        <v>0.23</v>
      </c>
      <c r="AA133" s="100">
        <f>$Z$133*$K$133</f>
        <v>7.13</v>
      </c>
      <c r="AR133" s="5" t="s">
        <v>89</v>
      </c>
      <c r="AT133" s="5" t="s">
        <v>84</v>
      </c>
      <c r="AU133" s="5" t="s">
        <v>41</v>
      </c>
      <c r="AY133" s="5" t="s">
        <v>87</v>
      </c>
      <c r="BE133" s="34">
        <f>IF($U$133="základná",$N$133,0)</f>
        <v>0</v>
      </c>
      <c r="BF133" s="34">
        <f>IF($U$133="znížená",$N$133,0)</f>
        <v>0</v>
      </c>
      <c r="BG133" s="34">
        <f>IF($U$133="zákl. prenesená",$N$133,0)</f>
        <v>0</v>
      </c>
      <c r="BH133" s="34">
        <f>IF($U$133="zníž. prenesená",$N$133,0)</f>
        <v>0</v>
      </c>
      <c r="BI133" s="34">
        <f>IF($U$133="nulová",$N$133,0)</f>
        <v>0</v>
      </c>
      <c r="BJ133" s="5" t="s">
        <v>41</v>
      </c>
      <c r="BK133" s="77">
        <f>ROUND($L$133*$K$133,3)</f>
        <v>0</v>
      </c>
      <c r="BL133" s="5" t="s">
        <v>89</v>
      </c>
      <c r="BM133" s="5" t="s">
        <v>668</v>
      </c>
    </row>
    <row r="134" spans="2:65" s="5" customFormat="1" ht="34.5" customHeight="1">
      <c r="B134" s="36"/>
      <c r="C134" s="96" t="s">
        <v>91</v>
      </c>
      <c r="D134" s="96" t="s">
        <v>84</v>
      </c>
      <c r="E134" s="97" t="s">
        <v>141</v>
      </c>
      <c r="F134" s="122" t="s">
        <v>142</v>
      </c>
      <c r="G134" s="112"/>
      <c r="H134" s="112"/>
      <c r="I134" s="112"/>
      <c r="J134" s="98" t="s">
        <v>103</v>
      </c>
      <c r="K134" s="82">
        <v>3425.625</v>
      </c>
      <c r="L134" s="111">
        <v>0</v>
      </c>
      <c r="M134" s="112"/>
      <c r="N134" s="121">
        <f>ROUND($L$134*$K$134,3)</f>
        <v>0</v>
      </c>
      <c r="O134" s="112"/>
      <c r="P134" s="112"/>
      <c r="Q134" s="112"/>
      <c r="R134" s="37"/>
      <c r="T134" s="83"/>
      <c r="U134" s="18" t="s">
        <v>24</v>
      </c>
      <c r="W134" s="99">
        <f>$V$134*$K$134</f>
        <v>0</v>
      </c>
      <c r="X134" s="99">
        <v>0</v>
      </c>
      <c r="Y134" s="99">
        <f>$X$134*$K$134</f>
        <v>0</v>
      </c>
      <c r="Z134" s="99">
        <v>0.24</v>
      </c>
      <c r="AA134" s="100">
        <f>$Z$134*$K$134</f>
        <v>822.15</v>
      </c>
      <c r="AR134" s="5" t="s">
        <v>89</v>
      </c>
      <c r="AT134" s="5" t="s">
        <v>84</v>
      </c>
      <c r="AU134" s="5" t="s">
        <v>41</v>
      </c>
      <c r="AY134" s="5" t="s">
        <v>87</v>
      </c>
      <c r="BE134" s="34">
        <f>IF($U$134="základná",$N$134,0)</f>
        <v>0</v>
      </c>
      <c r="BF134" s="34">
        <f>IF($U$134="znížená",$N$134,0)</f>
        <v>0</v>
      </c>
      <c r="BG134" s="34">
        <f>IF($U$134="zákl. prenesená",$N$134,0)</f>
        <v>0</v>
      </c>
      <c r="BH134" s="34">
        <f>IF($U$134="zníž. prenesená",$N$134,0)</f>
        <v>0</v>
      </c>
      <c r="BI134" s="34">
        <f>IF($U$134="nulová",$N$134,0)</f>
        <v>0</v>
      </c>
      <c r="BJ134" s="5" t="s">
        <v>41</v>
      </c>
      <c r="BK134" s="77">
        <f>ROUND($L$134*$K$134,3)</f>
        <v>0</v>
      </c>
      <c r="BL134" s="5" t="s">
        <v>89</v>
      </c>
      <c r="BM134" s="5" t="s">
        <v>669</v>
      </c>
    </row>
    <row r="135" spans="2:65" s="5" customFormat="1" ht="34.5" customHeight="1">
      <c r="B135" s="36"/>
      <c r="C135" s="96" t="s">
        <v>92</v>
      </c>
      <c r="D135" s="96" t="s">
        <v>84</v>
      </c>
      <c r="E135" s="97" t="s">
        <v>144</v>
      </c>
      <c r="F135" s="122" t="s">
        <v>145</v>
      </c>
      <c r="G135" s="112"/>
      <c r="H135" s="112"/>
      <c r="I135" s="112"/>
      <c r="J135" s="98" t="s">
        <v>103</v>
      </c>
      <c r="K135" s="82">
        <v>3425.625</v>
      </c>
      <c r="L135" s="111">
        <v>0</v>
      </c>
      <c r="M135" s="112"/>
      <c r="N135" s="121">
        <f>ROUND($L$135*$K$135,3)</f>
        <v>0</v>
      </c>
      <c r="O135" s="112"/>
      <c r="P135" s="112"/>
      <c r="Q135" s="112"/>
      <c r="R135" s="37"/>
      <c r="T135" s="83"/>
      <c r="U135" s="18" t="s">
        <v>24</v>
      </c>
      <c r="W135" s="99">
        <f>$V$135*$K$135</f>
        <v>0</v>
      </c>
      <c r="X135" s="99">
        <v>0</v>
      </c>
      <c r="Y135" s="99">
        <f>$X$135*$K$135</f>
        <v>0</v>
      </c>
      <c r="Z135" s="99">
        <v>0.4</v>
      </c>
      <c r="AA135" s="100">
        <f>$Z$135*$K$135</f>
        <v>1370.25</v>
      </c>
      <c r="AR135" s="5" t="s">
        <v>89</v>
      </c>
      <c r="AT135" s="5" t="s">
        <v>84</v>
      </c>
      <c r="AU135" s="5" t="s">
        <v>41</v>
      </c>
      <c r="AY135" s="5" t="s">
        <v>87</v>
      </c>
      <c r="BE135" s="34">
        <f>IF($U$135="základná",$N$135,0)</f>
        <v>0</v>
      </c>
      <c r="BF135" s="34">
        <f>IF($U$135="znížená",$N$135,0)</f>
        <v>0</v>
      </c>
      <c r="BG135" s="34">
        <f>IF($U$135="zákl. prenesená",$N$135,0)</f>
        <v>0</v>
      </c>
      <c r="BH135" s="34">
        <f>IF($U$135="zníž. prenesená",$N$135,0)</f>
        <v>0</v>
      </c>
      <c r="BI135" s="34">
        <f>IF($U$135="nulová",$N$135,0)</f>
        <v>0</v>
      </c>
      <c r="BJ135" s="5" t="s">
        <v>41</v>
      </c>
      <c r="BK135" s="77">
        <f>ROUND($L$135*$K$135,3)</f>
        <v>0</v>
      </c>
      <c r="BL135" s="5" t="s">
        <v>89</v>
      </c>
      <c r="BM135" s="5" t="s">
        <v>670</v>
      </c>
    </row>
    <row r="136" spans="2:65" s="5" customFormat="1" ht="24" customHeight="1">
      <c r="B136" s="36"/>
      <c r="C136" s="96" t="s">
        <v>94</v>
      </c>
      <c r="D136" s="96" t="s">
        <v>84</v>
      </c>
      <c r="E136" s="97" t="s">
        <v>147</v>
      </c>
      <c r="F136" s="122" t="s">
        <v>148</v>
      </c>
      <c r="G136" s="112"/>
      <c r="H136" s="112"/>
      <c r="I136" s="112"/>
      <c r="J136" s="98" t="s">
        <v>88</v>
      </c>
      <c r="K136" s="82">
        <v>0</v>
      </c>
      <c r="L136" s="111">
        <v>0</v>
      </c>
      <c r="M136" s="112"/>
      <c r="N136" s="121">
        <f>ROUND($L$136*$K$136,3)</f>
        <v>0</v>
      </c>
      <c r="O136" s="112"/>
      <c r="P136" s="112"/>
      <c r="Q136" s="112"/>
      <c r="R136" s="37"/>
      <c r="T136" s="83"/>
      <c r="U136" s="18" t="s">
        <v>24</v>
      </c>
      <c r="W136" s="99">
        <f>$V$136*$K$136</f>
        <v>0</v>
      </c>
      <c r="X136" s="99">
        <v>0</v>
      </c>
      <c r="Y136" s="99">
        <f>$X$136*$K$136</f>
        <v>0</v>
      </c>
      <c r="Z136" s="99">
        <v>0</v>
      </c>
      <c r="AA136" s="100">
        <f>$Z$136*$K$136</f>
        <v>0</v>
      </c>
      <c r="AR136" s="5" t="s">
        <v>89</v>
      </c>
      <c r="AT136" s="5" t="s">
        <v>84</v>
      </c>
      <c r="AU136" s="5" t="s">
        <v>41</v>
      </c>
      <c r="AY136" s="5" t="s">
        <v>87</v>
      </c>
      <c r="BE136" s="34">
        <f>IF($U$136="základná",$N$136,0)</f>
        <v>0</v>
      </c>
      <c r="BF136" s="34">
        <f>IF($U$136="znížená",$N$136,0)</f>
        <v>0</v>
      </c>
      <c r="BG136" s="34">
        <f>IF($U$136="zákl. prenesená",$N$136,0)</f>
        <v>0</v>
      </c>
      <c r="BH136" s="34">
        <f>IF($U$136="zníž. prenesená",$N$136,0)</f>
        <v>0</v>
      </c>
      <c r="BI136" s="34">
        <f>IF($U$136="nulová",$N$136,0)</f>
        <v>0</v>
      </c>
      <c r="BJ136" s="5" t="s">
        <v>41</v>
      </c>
      <c r="BK136" s="77">
        <f>ROUND($L$136*$K$136,3)</f>
        <v>0</v>
      </c>
      <c r="BL136" s="5" t="s">
        <v>89</v>
      </c>
      <c r="BM136" s="5" t="s">
        <v>671</v>
      </c>
    </row>
    <row r="137" spans="2:65" s="5" customFormat="1" ht="24" customHeight="1">
      <c r="B137" s="36"/>
      <c r="C137" s="96" t="s">
        <v>95</v>
      </c>
      <c r="D137" s="96" t="s">
        <v>84</v>
      </c>
      <c r="E137" s="97" t="s">
        <v>150</v>
      </c>
      <c r="F137" s="122" t="s">
        <v>151</v>
      </c>
      <c r="G137" s="112"/>
      <c r="H137" s="112"/>
      <c r="I137" s="112"/>
      <c r="J137" s="98" t="s">
        <v>110</v>
      </c>
      <c r="K137" s="82">
        <v>200</v>
      </c>
      <c r="L137" s="111">
        <v>0</v>
      </c>
      <c r="M137" s="112"/>
      <c r="N137" s="121">
        <f>ROUND($L$137*$K$137,3)</f>
        <v>0</v>
      </c>
      <c r="O137" s="112"/>
      <c r="P137" s="112"/>
      <c r="Q137" s="112"/>
      <c r="R137" s="37"/>
      <c r="T137" s="83"/>
      <c r="U137" s="18" t="s">
        <v>24</v>
      </c>
      <c r="W137" s="99">
        <f>$V$137*$K$137</f>
        <v>0</v>
      </c>
      <c r="X137" s="99">
        <v>0.00794</v>
      </c>
      <c r="Y137" s="99">
        <f>$X$137*$K$137</f>
        <v>1.5879999999999999</v>
      </c>
      <c r="Z137" s="99">
        <v>0</v>
      </c>
      <c r="AA137" s="100">
        <f>$Z$137*$K$137</f>
        <v>0</v>
      </c>
      <c r="AR137" s="5" t="s">
        <v>89</v>
      </c>
      <c r="AT137" s="5" t="s">
        <v>84</v>
      </c>
      <c r="AU137" s="5" t="s">
        <v>41</v>
      </c>
      <c r="AY137" s="5" t="s">
        <v>87</v>
      </c>
      <c r="BE137" s="34">
        <f>IF($U$137="základná",$N$137,0)</f>
        <v>0</v>
      </c>
      <c r="BF137" s="34">
        <f>IF($U$137="znížená",$N$137,0)</f>
        <v>0</v>
      </c>
      <c r="BG137" s="34">
        <f>IF($U$137="zákl. prenesená",$N$137,0)</f>
        <v>0</v>
      </c>
      <c r="BH137" s="34">
        <f>IF($U$137="zníž. prenesená",$N$137,0)</f>
        <v>0</v>
      </c>
      <c r="BI137" s="34">
        <f>IF($U$137="nulová",$N$137,0)</f>
        <v>0</v>
      </c>
      <c r="BJ137" s="5" t="s">
        <v>41</v>
      </c>
      <c r="BK137" s="77">
        <f>ROUND($L$137*$K$137,3)</f>
        <v>0</v>
      </c>
      <c r="BL137" s="5" t="s">
        <v>89</v>
      </c>
      <c r="BM137" s="5" t="s">
        <v>672</v>
      </c>
    </row>
    <row r="138" spans="2:65" s="5" customFormat="1" ht="24" customHeight="1">
      <c r="B138" s="36"/>
      <c r="C138" s="96" t="s">
        <v>96</v>
      </c>
      <c r="D138" s="96" t="s">
        <v>84</v>
      </c>
      <c r="E138" s="97" t="s">
        <v>153</v>
      </c>
      <c r="F138" s="122" t="s">
        <v>154</v>
      </c>
      <c r="G138" s="112"/>
      <c r="H138" s="112"/>
      <c r="I138" s="112"/>
      <c r="J138" s="98" t="s">
        <v>155</v>
      </c>
      <c r="K138" s="82">
        <v>1280</v>
      </c>
      <c r="L138" s="111">
        <v>0</v>
      </c>
      <c r="M138" s="112"/>
      <c r="N138" s="121">
        <f>ROUND($L$138*$K$138,3)</f>
        <v>0</v>
      </c>
      <c r="O138" s="112"/>
      <c r="P138" s="112"/>
      <c r="Q138" s="112"/>
      <c r="R138" s="37"/>
      <c r="T138" s="83"/>
      <c r="U138" s="18" t="s">
        <v>24</v>
      </c>
      <c r="W138" s="99">
        <f>$V$138*$K$138</f>
        <v>0</v>
      </c>
      <c r="X138" s="99">
        <v>0.001356864</v>
      </c>
      <c r="Y138" s="99">
        <f>$X$138*$K$138</f>
        <v>1.73678592</v>
      </c>
      <c r="Z138" s="99">
        <v>0</v>
      </c>
      <c r="AA138" s="100">
        <f>$Z$138*$K$138</f>
        <v>0</v>
      </c>
      <c r="AR138" s="5" t="s">
        <v>89</v>
      </c>
      <c r="AT138" s="5" t="s">
        <v>84</v>
      </c>
      <c r="AU138" s="5" t="s">
        <v>41</v>
      </c>
      <c r="AY138" s="5" t="s">
        <v>87</v>
      </c>
      <c r="BE138" s="34">
        <f>IF($U$138="základná",$N$138,0)</f>
        <v>0</v>
      </c>
      <c r="BF138" s="34">
        <f>IF($U$138="znížená",$N$138,0)</f>
        <v>0</v>
      </c>
      <c r="BG138" s="34">
        <f>IF($U$138="zákl. prenesená",$N$138,0)</f>
        <v>0</v>
      </c>
      <c r="BH138" s="34">
        <f>IF($U$138="zníž. prenesená",$N$138,0)</f>
        <v>0</v>
      </c>
      <c r="BI138" s="34">
        <f>IF($U$138="nulová",$N$138,0)</f>
        <v>0</v>
      </c>
      <c r="BJ138" s="5" t="s">
        <v>41</v>
      </c>
      <c r="BK138" s="77">
        <f>ROUND($L$138*$K$138,3)</f>
        <v>0</v>
      </c>
      <c r="BL138" s="5" t="s">
        <v>89</v>
      </c>
      <c r="BM138" s="5" t="s">
        <v>673</v>
      </c>
    </row>
    <row r="139" spans="2:65" s="5" customFormat="1" ht="24" customHeight="1">
      <c r="B139" s="36"/>
      <c r="C139" s="96" t="s">
        <v>99</v>
      </c>
      <c r="D139" s="96" t="s">
        <v>84</v>
      </c>
      <c r="E139" s="97" t="s">
        <v>157</v>
      </c>
      <c r="F139" s="122" t="s">
        <v>158</v>
      </c>
      <c r="G139" s="112"/>
      <c r="H139" s="112"/>
      <c r="I139" s="112"/>
      <c r="J139" s="98" t="s">
        <v>159</v>
      </c>
      <c r="K139" s="82">
        <v>160</v>
      </c>
      <c r="L139" s="111">
        <v>0</v>
      </c>
      <c r="M139" s="112"/>
      <c r="N139" s="121">
        <f>ROUND($L$139*$K$139,3)</f>
        <v>0</v>
      </c>
      <c r="O139" s="112"/>
      <c r="P139" s="112"/>
      <c r="Q139" s="112"/>
      <c r="R139" s="37"/>
      <c r="T139" s="83"/>
      <c r="U139" s="18" t="s">
        <v>24</v>
      </c>
      <c r="W139" s="99">
        <f>$V$139*$K$139</f>
        <v>0</v>
      </c>
      <c r="X139" s="99">
        <v>0</v>
      </c>
      <c r="Y139" s="99">
        <f>$X$139*$K$139</f>
        <v>0</v>
      </c>
      <c r="Z139" s="99">
        <v>0</v>
      </c>
      <c r="AA139" s="100">
        <f>$Z$139*$K$139</f>
        <v>0</v>
      </c>
      <c r="AR139" s="5" t="s">
        <v>89</v>
      </c>
      <c r="AT139" s="5" t="s">
        <v>84</v>
      </c>
      <c r="AU139" s="5" t="s">
        <v>41</v>
      </c>
      <c r="AY139" s="5" t="s">
        <v>87</v>
      </c>
      <c r="BE139" s="34">
        <f>IF($U$139="základná",$N$139,0)</f>
        <v>0</v>
      </c>
      <c r="BF139" s="34">
        <f>IF($U$139="znížená",$N$139,0)</f>
        <v>0</v>
      </c>
      <c r="BG139" s="34">
        <f>IF($U$139="zákl. prenesená",$N$139,0)</f>
        <v>0</v>
      </c>
      <c r="BH139" s="34">
        <f>IF($U$139="zníž. prenesená",$N$139,0)</f>
        <v>0</v>
      </c>
      <c r="BI139" s="34">
        <f>IF($U$139="nulová",$N$139,0)</f>
        <v>0</v>
      </c>
      <c r="BJ139" s="5" t="s">
        <v>41</v>
      </c>
      <c r="BK139" s="77">
        <f>ROUND($L$139*$K$139,3)</f>
        <v>0</v>
      </c>
      <c r="BL139" s="5" t="s">
        <v>89</v>
      </c>
      <c r="BM139" s="5" t="s">
        <v>674</v>
      </c>
    </row>
    <row r="140" spans="2:65" s="5" customFormat="1" ht="13.5" customHeight="1">
      <c r="B140" s="36"/>
      <c r="C140" s="96" t="s">
        <v>101</v>
      </c>
      <c r="D140" s="96" t="s">
        <v>84</v>
      </c>
      <c r="E140" s="97" t="s">
        <v>161</v>
      </c>
      <c r="F140" s="122" t="s">
        <v>162</v>
      </c>
      <c r="G140" s="112"/>
      <c r="H140" s="112"/>
      <c r="I140" s="112"/>
      <c r="J140" s="98" t="s">
        <v>110</v>
      </c>
      <c r="K140" s="82">
        <v>80</v>
      </c>
      <c r="L140" s="111">
        <v>0</v>
      </c>
      <c r="M140" s="112"/>
      <c r="N140" s="121">
        <f>ROUND($L$140*$K$140,3)</f>
        <v>0</v>
      </c>
      <c r="O140" s="112"/>
      <c r="P140" s="112"/>
      <c r="Q140" s="112"/>
      <c r="R140" s="37"/>
      <c r="T140" s="83"/>
      <c r="U140" s="18" t="s">
        <v>24</v>
      </c>
      <c r="W140" s="99">
        <f>$V$140*$K$140</f>
        <v>0</v>
      </c>
      <c r="X140" s="99">
        <v>0.01071</v>
      </c>
      <c r="Y140" s="99">
        <f>$X$140*$K$140</f>
        <v>0.8568</v>
      </c>
      <c r="Z140" s="99">
        <v>0</v>
      </c>
      <c r="AA140" s="100">
        <f>$Z$140*$K$140</f>
        <v>0</v>
      </c>
      <c r="AR140" s="5" t="s">
        <v>89</v>
      </c>
      <c r="AT140" s="5" t="s">
        <v>84</v>
      </c>
      <c r="AU140" s="5" t="s">
        <v>41</v>
      </c>
      <c r="AY140" s="5" t="s">
        <v>87</v>
      </c>
      <c r="BE140" s="34">
        <f>IF($U$140="základná",$N$140,0)</f>
        <v>0</v>
      </c>
      <c r="BF140" s="34">
        <f>IF($U$140="znížená",$N$140,0)</f>
        <v>0</v>
      </c>
      <c r="BG140" s="34">
        <f>IF($U$140="zákl. prenesená",$N$140,0)</f>
        <v>0</v>
      </c>
      <c r="BH140" s="34">
        <f>IF($U$140="zníž. prenesená",$N$140,0)</f>
        <v>0</v>
      </c>
      <c r="BI140" s="34">
        <f>IF($U$140="nulová",$N$140,0)</f>
        <v>0</v>
      </c>
      <c r="BJ140" s="5" t="s">
        <v>41</v>
      </c>
      <c r="BK140" s="77">
        <f>ROUND($L$140*$K$140,3)</f>
        <v>0</v>
      </c>
      <c r="BL140" s="5" t="s">
        <v>89</v>
      </c>
      <c r="BM140" s="5" t="s">
        <v>675</v>
      </c>
    </row>
    <row r="141" spans="2:65" s="5" customFormat="1" ht="24" customHeight="1">
      <c r="B141" s="36"/>
      <c r="C141" s="96" t="s">
        <v>102</v>
      </c>
      <c r="D141" s="96" t="s">
        <v>84</v>
      </c>
      <c r="E141" s="97" t="s">
        <v>164</v>
      </c>
      <c r="F141" s="122" t="s">
        <v>165</v>
      </c>
      <c r="G141" s="112"/>
      <c r="H141" s="112"/>
      <c r="I141" s="112"/>
      <c r="J141" s="98" t="s">
        <v>110</v>
      </c>
      <c r="K141" s="82">
        <v>30</v>
      </c>
      <c r="L141" s="111">
        <v>0</v>
      </c>
      <c r="M141" s="112"/>
      <c r="N141" s="121">
        <f>ROUND($L$141*$K$141,3)</f>
        <v>0</v>
      </c>
      <c r="O141" s="112"/>
      <c r="P141" s="112"/>
      <c r="Q141" s="112"/>
      <c r="R141" s="37"/>
      <c r="T141" s="83"/>
      <c r="U141" s="18" t="s">
        <v>24</v>
      </c>
      <c r="W141" s="99">
        <f>$V$141*$K$141</f>
        <v>0</v>
      </c>
      <c r="X141" s="99">
        <v>0.01271</v>
      </c>
      <c r="Y141" s="99">
        <f>$X$141*$K$141</f>
        <v>0.38130000000000003</v>
      </c>
      <c r="Z141" s="99">
        <v>0</v>
      </c>
      <c r="AA141" s="100">
        <f>$Z$141*$K$141</f>
        <v>0</v>
      </c>
      <c r="AR141" s="5" t="s">
        <v>89</v>
      </c>
      <c r="AT141" s="5" t="s">
        <v>84</v>
      </c>
      <c r="AU141" s="5" t="s">
        <v>41</v>
      </c>
      <c r="AY141" s="5" t="s">
        <v>87</v>
      </c>
      <c r="BE141" s="34">
        <f>IF($U$141="základná",$N$141,0)</f>
        <v>0</v>
      </c>
      <c r="BF141" s="34">
        <f>IF($U$141="znížená",$N$141,0)</f>
        <v>0</v>
      </c>
      <c r="BG141" s="34">
        <f>IF($U$141="zákl. prenesená",$N$141,0)</f>
        <v>0</v>
      </c>
      <c r="BH141" s="34">
        <f>IF($U$141="zníž. prenesená",$N$141,0)</f>
        <v>0</v>
      </c>
      <c r="BI141" s="34">
        <f>IF($U$141="nulová",$N$141,0)</f>
        <v>0</v>
      </c>
      <c r="BJ141" s="5" t="s">
        <v>41</v>
      </c>
      <c r="BK141" s="77">
        <f>ROUND($L$141*$K$141,3)</f>
        <v>0</v>
      </c>
      <c r="BL141" s="5" t="s">
        <v>89</v>
      </c>
      <c r="BM141" s="5" t="s">
        <v>676</v>
      </c>
    </row>
    <row r="142" spans="2:65" s="5" customFormat="1" ht="24" customHeight="1">
      <c r="B142" s="36"/>
      <c r="C142" s="96" t="s">
        <v>104</v>
      </c>
      <c r="D142" s="96" t="s">
        <v>84</v>
      </c>
      <c r="E142" s="97" t="s">
        <v>167</v>
      </c>
      <c r="F142" s="122" t="s">
        <v>168</v>
      </c>
      <c r="G142" s="112"/>
      <c r="H142" s="112"/>
      <c r="I142" s="112"/>
      <c r="J142" s="98" t="s">
        <v>110</v>
      </c>
      <c r="K142" s="82">
        <v>70</v>
      </c>
      <c r="L142" s="111">
        <v>0</v>
      </c>
      <c r="M142" s="112"/>
      <c r="N142" s="121">
        <f>ROUND($L$142*$K$142,3)</f>
        <v>0</v>
      </c>
      <c r="O142" s="112"/>
      <c r="P142" s="112"/>
      <c r="Q142" s="112"/>
      <c r="R142" s="37"/>
      <c r="T142" s="83"/>
      <c r="U142" s="18" t="s">
        <v>24</v>
      </c>
      <c r="W142" s="99">
        <f>$V$142*$K$142</f>
        <v>0</v>
      </c>
      <c r="X142" s="99">
        <v>0.05954</v>
      </c>
      <c r="Y142" s="99">
        <f>$X$142*$K$142</f>
        <v>4.167800000000001</v>
      </c>
      <c r="Z142" s="99">
        <v>0</v>
      </c>
      <c r="AA142" s="100">
        <f>$Z$142*$K$142</f>
        <v>0</v>
      </c>
      <c r="AR142" s="5" t="s">
        <v>89</v>
      </c>
      <c r="AT142" s="5" t="s">
        <v>84</v>
      </c>
      <c r="AU142" s="5" t="s">
        <v>41</v>
      </c>
      <c r="AY142" s="5" t="s">
        <v>87</v>
      </c>
      <c r="BE142" s="34">
        <f>IF($U$142="základná",$N$142,0)</f>
        <v>0</v>
      </c>
      <c r="BF142" s="34">
        <f>IF($U$142="znížená",$N$142,0)</f>
        <v>0</v>
      </c>
      <c r="BG142" s="34">
        <f>IF($U$142="zákl. prenesená",$N$142,0)</f>
        <v>0</v>
      </c>
      <c r="BH142" s="34">
        <f>IF($U$142="zníž. prenesená",$N$142,0)</f>
        <v>0</v>
      </c>
      <c r="BI142" s="34">
        <f>IF($U$142="nulová",$N$142,0)</f>
        <v>0</v>
      </c>
      <c r="BJ142" s="5" t="s">
        <v>41</v>
      </c>
      <c r="BK142" s="77">
        <f>ROUND($L$142*$K$142,3)</f>
        <v>0</v>
      </c>
      <c r="BL142" s="5" t="s">
        <v>89</v>
      </c>
      <c r="BM142" s="5" t="s">
        <v>677</v>
      </c>
    </row>
    <row r="143" spans="2:65" s="5" customFormat="1" ht="24" customHeight="1">
      <c r="B143" s="36"/>
      <c r="C143" s="96" t="s">
        <v>105</v>
      </c>
      <c r="D143" s="96" t="s">
        <v>84</v>
      </c>
      <c r="E143" s="97" t="s">
        <v>170</v>
      </c>
      <c r="F143" s="122" t="s">
        <v>171</v>
      </c>
      <c r="G143" s="112"/>
      <c r="H143" s="112"/>
      <c r="I143" s="112"/>
      <c r="J143" s="98" t="s">
        <v>110</v>
      </c>
      <c r="K143" s="82">
        <v>350</v>
      </c>
      <c r="L143" s="111">
        <v>0</v>
      </c>
      <c r="M143" s="112"/>
      <c r="N143" s="121">
        <f>ROUND($L$143*$K$143,3)</f>
        <v>0</v>
      </c>
      <c r="O143" s="112"/>
      <c r="P143" s="112"/>
      <c r="Q143" s="112"/>
      <c r="R143" s="37"/>
      <c r="T143" s="83"/>
      <c r="U143" s="18" t="s">
        <v>24</v>
      </c>
      <c r="W143" s="99">
        <f>$V$143*$K$143</f>
        <v>0</v>
      </c>
      <c r="X143" s="99">
        <v>0.0039</v>
      </c>
      <c r="Y143" s="99">
        <f>$X$143*$K$143</f>
        <v>1.365</v>
      </c>
      <c r="Z143" s="99">
        <v>0</v>
      </c>
      <c r="AA143" s="100">
        <f>$Z$143*$K$143</f>
        <v>0</v>
      </c>
      <c r="AR143" s="5" t="s">
        <v>89</v>
      </c>
      <c r="AT143" s="5" t="s">
        <v>84</v>
      </c>
      <c r="AU143" s="5" t="s">
        <v>41</v>
      </c>
      <c r="AY143" s="5" t="s">
        <v>87</v>
      </c>
      <c r="BE143" s="34">
        <f>IF($U$143="základná",$N$143,0)</f>
        <v>0</v>
      </c>
      <c r="BF143" s="34">
        <f>IF($U$143="znížená",$N$143,0)</f>
        <v>0</v>
      </c>
      <c r="BG143" s="34">
        <f>IF($U$143="zákl. prenesená",$N$143,0)</f>
        <v>0</v>
      </c>
      <c r="BH143" s="34">
        <f>IF($U$143="zníž. prenesená",$N$143,0)</f>
        <v>0</v>
      </c>
      <c r="BI143" s="34">
        <f>IF($U$143="nulová",$N$143,0)</f>
        <v>0</v>
      </c>
      <c r="BJ143" s="5" t="s">
        <v>41</v>
      </c>
      <c r="BK143" s="77">
        <f>ROUND($L$143*$K$143,3)</f>
        <v>0</v>
      </c>
      <c r="BL143" s="5" t="s">
        <v>89</v>
      </c>
      <c r="BM143" s="5" t="s">
        <v>678</v>
      </c>
    </row>
    <row r="144" spans="2:65" s="5" customFormat="1" ht="24" customHeight="1">
      <c r="B144" s="36"/>
      <c r="C144" s="96" t="s">
        <v>114</v>
      </c>
      <c r="D144" s="96" t="s">
        <v>84</v>
      </c>
      <c r="E144" s="97" t="s">
        <v>173</v>
      </c>
      <c r="F144" s="122" t="s">
        <v>174</v>
      </c>
      <c r="G144" s="112"/>
      <c r="H144" s="112"/>
      <c r="I144" s="112"/>
      <c r="J144" s="98" t="s">
        <v>88</v>
      </c>
      <c r="K144" s="82">
        <v>504.31</v>
      </c>
      <c r="L144" s="111">
        <v>0</v>
      </c>
      <c r="M144" s="112"/>
      <c r="N144" s="121">
        <f>ROUND($L$144*$K$144,3)</f>
        <v>0</v>
      </c>
      <c r="O144" s="112"/>
      <c r="P144" s="112"/>
      <c r="Q144" s="112"/>
      <c r="R144" s="37"/>
      <c r="T144" s="83"/>
      <c r="U144" s="18" t="s">
        <v>24</v>
      </c>
      <c r="W144" s="99">
        <f>$V$144*$K$144</f>
        <v>0</v>
      </c>
      <c r="X144" s="99">
        <v>0</v>
      </c>
      <c r="Y144" s="99">
        <f>$X$144*$K$144</f>
        <v>0</v>
      </c>
      <c r="Z144" s="99">
        <v>0</v>
      </c>
      <c r="AA144" s="100">
        <f>$Z$144*$K$144</f>
        <v>0</v>
      </c>
      <c r="AR144" s="5" t="s">
        <v>89</v>
      </c>
      <c r="AT144" s="5" t="s">
        <v>84</v>
      </c>
      <c r="AU144" s="5" t="s">
        <v>41</v>
      </c>
      <c r="AY144" s="5" t="s">
        <v>87</v>
      </c>
      <c r="BE144" s="34">
        <f>IF($U$144="základná",$N$144,0)</f>
        <v>0</v>
      </c>
      <c r="BF144" s="34">
        <f>IF($U$144="znížená",$N$144,0)</f>
        <v>0</v>
      </c>
      <c r="BG144" s="34">
        <f>IF($U$144="zákl. prenesená",$N$144,0)</f>
        <v>0</v>
      </c>
      <c r="BH144" s="34">
        <f>IF($U$144="zníž. prenesená",$N$144,0)</f>
        <v>0</v>
      </c>
      <c r="BI144" s="34">
        <f>IF($U$144="nulová",$N$144,0)</f>
        <v>0</v>
      </c>
      <c r="BJ144" s="5" t="s">
        <v>41</v>
      </c>
      <c r="BK144" s="77">
        <f>ROUND($L$144*$K$144,3)</f>
        <v>0</v>
      </c>
      <c r="BL144" s="5" t="s">
        <v>89</v>
      </c>
      <c r="BM144" s="5" t="s">
        <v>679</v>
      </c>
    </row>
    <row r="145" spans="2:65" s="5" customFormat="1" ht="24" customHeight="1">
      <c r="B145" s="36"/>
      <c r="C145" s="96" t="s">
        <v>115</v>
      </c>
      <c r="D145" s="96" t="s">
        <v>84</v>
      </c>
      <c r="E145" s="97" t="s">
        <v>176</v>
      </c>
      <c r="F145" s="122" t="s">
        <v>177</v>
      </c>
      <c r="G145" s="112"/>
      <c r="H145" s="112"/>
      <c r="I145" s="112"/>
      <c r="J145" s="98" t="s">
        <v>88</v>
      </c>
      <c r="K145" s="82">
        <v>30</v>
      </c>
      <c r="L145" s="111">
        <v>0</v>
      </c>
      <c r="M145" s="112"/>
      <c r="N145" s="121">
        <f>ROUND($L$145*$K$145,3)</f>
        <v>0</v>
      </c>
      <c r="O145" s="112"/>
      <c r="P145" s="112"/>
      <c r="Q145" s="112"/>
      <c r="R145" s="37"/>
      <c r="T145" s="83"/>
      <c r="U145" s="18" t="s">
        <v>24</v>
      </c>
      <c r="W145" s="99">
        <f>$V$145*$K$145</f>
        <v>0</v>
      </c>
      <c r="X145" s="99">
        <v>0</v>
      </c>
      <c r="Y145" s="99">
        <f>$X$145*$K$145</f>
        <v>0</v>
      </c>
      <c r="Z145" s="99">
        <v>0</v>
      </c>
      <c r="AA145" s="100">
        <f>$Z$145*$K$145</f>
        <v>0</v>
      </c>
      <c r="AR145" s="5" t="s">
        <v>89</v>
      </c>
      <c r="AT145" s="5" t="s">
        <v>84</v>
      </c>
      <c r="AU145" s="5" t="s">
        <v>41</v>
      </c>
      <c r="AY145" s="5" t="s">
        <v>87</v>
      </c>
      <c r="BE145" s="34">
        <f>IF($U$145="základná",$N$145,0)</f>
        <v>0</v>
      </c>
      <c r="BF145" s="34">
        <f>IF($U$145="znížená",$N$145,0)</f>
        <v>0</v>
      </c>
      <c r="BG145" s="34">
        <f>IF($U$145="zákl. prenesená",$N$145,0)</f>
        <v>0</v>
      </c>
      <c r="BH145" s="34">
        <f>IF($U$145="zníž. prenesená",$N$145,0)</f>
        <v>0</v>
      </c>
      <c r="BI145" s="34">
        <f>IF($U$145="nulová",$N$145,0)</f>
        <v>0</v>
      </c>
      <c r="BJ145" s="5" t="s">
        <v>41</v>
      </c>
      <c r="BK145" s="77">
        <f>ROUND($L$145*$K$145,3)</f>
        <v>0</v>
      </c>
      <c r="BL145" s="5" t="s">
        <v>89</v>
      </c>
      <c r="BM145" s="5" t="s">
        <v>680</v>
      </c>
    </row>
    <row r="146" spans="2:65" s="5" customFormat="1" ht="24" customHeight="1">
      <c r="B146" s="36"/>
      <c r="C146" s="96" t="s">
        <v>116</v>
      </c>
      <c r="D146" s="96" t="s">
        <v>84</v>
      </c>
      <c r="E146" s="97" t="s">
        <v>179</v>
      </c>
      <c r="F146" s="122" t="s">
        <v>180</v>
      </c>
      <c r="G146" s="112"/>
      <c r="H146" s="112"/>
      <c r="I146" s="112"/>
      <c r="J146" s="98" t="s">
        <v>88</v>
      </c>
      <c r="K146" s="82">
        <v>1102.5</v>
      </c>
      <c r="L146" s="111">
        <v>0</v>
      </c>
      <c r="M146" s="112"/>
      <c r="N146" s="121">
        <f>ROUND($L$146*$K$146,3)</f>
        <v>0</v>
      </c>
      <c r="O146" s="112"/>
      <c r="P146" s="112"/>
      <c r="Q146" s="112"/>
      <c r="R146" s="37"/>
      <c r="T146" s="83"/>
      <c r="U146" s="18" t="s">
        <v>24</v>
      </c>
      <c r="W146" s="99">
        <f>$V$146*$K$146</f>
        <v>0</v>
      </c>
      <c r="X146" s="99">
        <v>0</v>
      </c>
      <c r="Y146" s="99">
        <f>$X$146*$K$146</f>
        <v>0</v>
      </c>
      <c r="Z146" s="99">
        <v>0</v>
      </c>
      <c r="AA146" s="100">
        <f>$Z$146*$K$146</f>
        <v>0</v>
      </c>
      <c r="AR146" s="5" t="s">
        <v>89</v>
      </c>
      <c r="AT146" s="5" t="s">
        <v>84</v>
      </c>
      <c r="AU146" s="5" t="s">
        <v>41</v>
      </c>
      <c r="AY146" s="5" t="s">
        <v>87</v>
      </c>
      <c r="BE146" s="34">
        <f>IF($U$146="základná",$N$146,0)</f>
        <v>0</v>
      </c>
      <c r="BF146" s="34">
        <f>IF($U$146="znížená",$N$146,0)</f>
        <v>0</v>
      </c>
      <c r="BG146" s="34">
        <f>IF($U$146="zákl. prenesená",$N$146,0)</f>
        <v>0</v>
      </c>
      <c r="BH146" s="34">
        <f>IF($U$146="zníž. prenesená",$N$146,0)</f>
        <v>0</v>
      </c>
      <c r="BI146" s="34">
        <f>IF($U$146="nulová",$N$146,0)</f>
        <v>0</v>
      </c>
      <c r="BJ146" s="5" t="s">
        <v>41</v>
      </c>
      <c r="BK146" s="77">
        <f>ROUND($L$146*$K$146,3)</f>
        <v>0</v>
      </c>
      <c r="BL146" s="5" t="s">
        <v>89</v>
      </c>
      <c r="BM146" s="5" t="s">
        <v>681</v>
      </c>
    </row>
    <row r="147" spans="2:65" s="5" customFormat="1" ht="13.5" customHeight="1">
      <c r="B147" s="36"/>
      <c r="C147" s="96" t="s">
        <v>117</v>
      </c>
      <c r="D147" s="96" t="s">
        <v>84</v>
      </c>
      <c r="E147" s="97" t="s">
        <v>182</v>
      </c>
      <c r="F147" s="122" t="s">
        <v>183</v>
      </c>
      <c r="G147" s="112"/>
      <c r="H147" s="112"/>
      <c r="I147" s="112"/>
      <c r="J147" s="98" t="s">
        <v>88</v>
      </c>
      <c r="K147" s="82">
        <v>1440.282</v>
      </c>
      <c r="L147" s="111">
        <v>0</v>
      </c>
      <c r="M147" s="112"/>
      <c r="N147" s="121">
        <f>ROUND($L$147*$K$147,3)</f>
        <v>0</v>
      </c>
      <c r="O147" s="112"/>
      <c r="P147" s="112"/>
      <c r="Q147" s="112"/>
      <c r="R147" s="37"/>
      <c r="T147" s="83"/>
      <c r="U147" s="18" t="s">
        <v>24</v>
      </c>
      <c r="W147" s="99">
        <f>$V$147*$K$147</f>
        <v>0</v>
      </c>
      <c r="X147" s="99">
        <v>0</v>
      </c>
      <c r="Y147" s="99">
        <f>$X$147*$K$147</f>
        <v>0</v>
      </c>
      <c r="Z147" s="99">
        <v>0</v>
      </c>
      <c r="AA147" s="100">
        <f>$Z$147*$K$147</f>
        <v>0</v>
      </c>
      <c r="AR147" s="5" t="s">
        <v>89</v>
      </c>
      <c r="AT147" s="5" t="s">
        <v>84</v>
      </c>
      <c r="AU147" s="5" t="s">
        <v>41</v>
      </c>
      <c r="AY147" s="5" t="s">
        <v>87</v>
      </c>
      <c r="BE147" s="34">
        <f>IF($U$147="základná",$N$147,0)</f>
        <v>0</v>
      </c>
      <c r="BF147" s="34">
        <f>IF($U$147="znížená",$N$147,0)</f>
        <v>0</v>
      </c>
      <c r="BG147" s="34">
        <f>IF($U$147="zákl. prenesená",$N$147,0)</f>
        <v>0</v>
      </c>
      <c r="BH147" s="34">
        <f>IF($U$147="zníž. prenesená",$N$147,0)</f>
        <v>0</v>
      </c>
      <c r="BI147" s="34">
        <f>IF($U$147="nulová",$N$147,0)</f>
        <v>0</v>
      </c>
      <c r="BJ147" s="5" t="s">
        <v>41</v>
      </c>
      <c r="BK147" s="77">
        <f>ROUND($L$147*$K$147,3)</f>
        <v>0</v>
      </c>
      <c r="BL147" s="5" t="s">
        <v>89</v>
      </c>
      <c r="BM147" s="5" t="s">
        <v>682</v>
      </c>
    </row>
    <row r="148" spans="2:65" s="5" customFormat="1" ht="24" customHeight="1">
      <c r="B148" s="36"/>
      <c r="C148" s="96" t="s">
        <v>4</v>
      </c>
      <c r="D148" s="96" t="s">
        <v>84</v>
      </c>
      <c r="E148" s="97" t="s">
        <v>185</v>
      </c>
      <c r="F148" s="122" t="s">
        <v>186</v>
      </c>
      <c r="G148" s="112"/>
      <c r="H148" s="112"/>
      <c r="I148" s="112"/>
      <c r="J148" s="98" t="s">
        <v>88</v>
      </c>
      <c r="K148" s="82">
        <v>96.616</v>
      </c>
      <c r="L148" s="111">
        <v>0</v>
      </c>
      <c r="M148" s="112"/>
      <c r="N148" s="121">
        <f>ROUND($L$148*$K$148,3)</f>
        <v>0</v>
      </c>
      <c r="O148" s="112"/>
      <c r="P148" s="112"/>
      <c r="Q148" s="112"/>
      <c r="R148" s="37"/>
      <c r="T148" s="83"/>
      <c r="U148" s="18" t="s">
        <v>24</v>
      </c>
      <c r="W148" s="99">
        <f>$V$148*$K$148</f>
        <v>0</v>
      </c>
      <c r="X148" s="99">
        <v>0</v>
      </c>
      <c r="Y148" s="99">
        <f>$X$148*$K$148</f>
        <v>0</v>
      </c>
      <c r="Z148" s="99">
        <v>0</v>
      </c>
      <c r="AA148" s="100">
        <f>$Z$148*$K$148</f>
        <v>0</v>
      </c>
      <c r="AR148" s="5" t="s">
        <v>89</v>
      </c>
      <c r="AT148" s="5" t="s">
        <v>84</v>
      </c>
      <c r="AU148" s="5" t="s">
        <v>41</v>
      </c>
      <c r="AY148" s="5" t="s">
        <v>87</v>
      </c>
      <c r="BE148" s="34">
        <f>IF($U$148="základná",$N$148,0)</f>
        <v>0</v>
      </c>
      <c r="BF148" s="34">
        <f>IF($U$148="znížená",$N$148,0)</f>
        <v>0</v>
      </c>
      <c r="BG148" s="34">
        <f>IF($U$148="zákl. prenesená",$N$148,0)</f>
        <v>0</v>
      </c>
      <c r="BH148" s="34">
        <f>IF($U$148="zníž. prenesená",$N$148,0)</f>
        <v>0</v>
      </c>
      <c r="BI148" s="34">
        <f>IF($U$148="nulová",$N$148,0)</f>
        <v>0</v>
      </c>
      <c r="BJ148" s="5" t="s">
        <v>41</v>
      </c>
      <c r="BK148" s="77">
        <f>ROUND($L$148*$K$148,3)</f>
        <v>0</v>
      </c>
      <c r="BL148" s="5" t="s">
        <v>89</v>
      </c>
      <c r="BM148" s="5" t="s">
        <v>683</v>
      </c>
    </row>
    <row r="149" spans="2:65" s="5" customFormat="1" ht="13.5" customHeight="1">
      <c r="B149" s="36"/>
      <c r="C149" s="96" t="s">
        <v>118</v>
      </c>
      <c r="D149" s="96" t="s">
        <v>84</v>
      </c>
      <c r="E149" s="97" t="s">
        <v>188</v>
      </c>
      <c r="F149" s="122" t="s">
        <v>189</v>
      </c>
      <c r="G149" s="112"/>
      <c r="H149" s="112"/>
      <c r="I149" s="112"/>
      <c r="J149" s="98" t="s">
        <v>88</v>
      </c>
      <c r="K149" s="82">
        <v>0</v>
      </c>
      <c r="L149" s="111">
        <v>0</v>
      </c>
      <c r="M149" s="112"/>
      <c r="N149" s="121">
        <f>ROUND($L$149*$K$149,3)</f>
        <v>0</v>
      </c>
      <c r="O149" s="112"/>
      <c r="P149" s="112"/>
      <c r="Q149" s="112"/>
      <c r="R149" s="37"/>
      <c r="T149" s="83"/>
      <c r="U149" s="18" t="s">
        <v>24</v>
      </c>
      <c r="W149" s="99">
        <f>$V$149*$K$149</f>
        <v>0</v>
      </c>
      <c r="X149" s="99">
        <v>0</v>
      </c>
      <c r="Y149" s="99">
        <f>$X$149*$K$149</f>
        <v>0</v>
      </c>
      <c r="Z149" s="99">
        <v>0</v>
      </c>
      <c r="AA149" s="100">
        <f>$Z$149*$K$149</f>
        <v>0</v>
      </c>
      <c r="AR149" s="5" t="s">
        <v>89</v>
      </c>
      <c r="AT149" s="5" t="s">
        <v>84</v>
      </c>
      <c r="AU149" s="5" t="s">
        <v>41</v>
      </c>
      <c r="AY149" s="5" t="s">
        <v>87</v>
      </c>
      <c r="BE149" s="34">
        <f>IF($U$149="základná",$N$149,0)</f>
        <v>0</v>
      </c>
      <c r="BF149" s="34">
        <f>IF($U$149="znížená",$N$149,0)</f>
        <v>0</v>
      </c>
      <c r="BG149" s="34">
        <f>IF($U$149="zákl. prenesená",$N$149,0)</f>
        <v>0</v>
      </c>
      <c r="BH149" s="34">
        <f>IF($U$149="zníž. prenesená",$N$149,0)</f>
        <v>0</v>
      </c>
      <c r="BI149" s="34">
        <f>IF($U$149="nulová",$N$149,0)</f>
        <v>0</v>
      </c>
      <c r="BJ149" s="5" t="s">
        <v>41</v>
      </c>
      <c r="BK149" s="77">
        <f>ROUND($L$149*$K$149,3)</f>
        <v>0</v>
      </c>
      <c r="BL149" s="5" t="s">
        <v>89</v>
      </c>
      <c r="BM149" s="5" t="s">
        <v>684</v>
      </c>
    </row>
    <row r="150" spans="2:65" s="5" customFormat="1" ht="24" customHeight="1">
      <c r="B150" s="36"/>
      <c r="C150" s="96" t="s">
        <v>191</v>
      </c>
      <c r="D150" s="96" t="s">
        <v>84</v>
      </c>
      <c r="E150" s="97" t="s">
        <v>192</v>
      </c>
      <c r="F150" s="122" t="s">
        <v>193</v>
      </c>
      <c r="G150" s="112"/>
      <c r="H150" s="112"/>
      <c r="I150" s="112"/>
      <c r="J150" s="98" t="s">
        <v>88</v>
      </c>
      <c r="K150" s="82">
        <v>8941.295</v>
      </c>
      <c r="L150" s="111">
        <v>0</v>
      </c>
      <c r="M150" s="112"/>
      <c r="N150" s="121">
        <f>ROUND($L$150*$K$150,3)</f>
        <v>0</v>
      </c>
      <c r="O150" s="112"/>
      <c r="P150" s="112"/>
      <c r="Q150" s="112"/>
      <c r="R150" s="37"/>
      <c r="T150" s="83"/>
      <c r="U150" s="18" t="s">
        <v>24</v>
      </c>
      <c r="W150" s="99">
        <f>$V$150*$K$150</f>
        <v>0</v>
      </c>
      <c r="X150" s="99">
        <v>0</v>
      </c>
      <c r="Y150" s="99">
        <f>$X$150*$K$150</f>
        <v>0</v>
      </c>
      <c r="Z150" s="99">
        <v>0</v>
      </c>
      <c r="AA150" s="100">
        <f>$Z$150*$K$150</f>
        <v>0</v>
      </c>
      <c r="AR150" s="5" t="s">
        <v>89</v>
      </c>
      <c r="AT150" s="5" t="s">
        <v>84</v>
      </c>
      <c r="AU150" s="5" t="s">
        <v>41</v>
      </c>
      <c r="AY150" s="5" t="s">
        <v>87</v>
      </c>
      <c r="BE150" s="34">
        <f>IF($U$150="základná",$N$150,0)</f>
        <v>0</v>
      </c>
      <c r="BF150" s="34">
        <f>IF($U$150="znížená",$N$150,0)</f>
        <v>0</v>
      </c>
      <c r="BG150" s="34">
        <f>IF($U$150="zákl. prenesená",$N$150,0)</f>
        <v>0</v>
      </c>
      <c r="BH150" s="34">
        <f>IF($U$150="zníž. prenesená",$N$150,0)</f>
        <v>0</v>
      </c>
      <c r="BI150" s="34">
        <f>IF($U$150="nulová",$N$150,0)</f>
        <v>0</v>
      </c>
      <c r="BJ150" s="5" t="s">
        <v>41</v>
      </c>
      <c r="BK150" s="77">
        <f>ROUND($L$150*$K$150,3)</f>
        <v>0</v>
      </c>
      <c r="BL150" s="5" t="s">
        <v>89</v>
      </c>
      <c r="BM150" s="5" t="s">
        <v>685</v>
      </c>
    </row>
    <row r="151" spans="2:65" s="5" customFormat="1" ht="13.5" customHeight="1">
      <c r="B151" s="36"/>
      <c r="C151" s="96" t="s">
        <v>195</v>
      </c>
      <c r="D151" s="96" t="s">
        <v>84</v>
      </c>
      <c r="E151" s="97" t="s">
        <v>196</v>
      </c>
      <c r="F151" s="122" t="s">
        <v>197</v>
      </c>
      <c r="G151" s="112"/>
      <c r="H151" s="112"/>
      <c r="I151" s="112"/>
      <c r="J151" s="98" t="s">
        <v>88</v>
      </c>
      <c r="K151" s="82">
        <v>4470.648</v>
      </c>
      <c r="L151" s="111">
        <v>0</v>
      </c>
      <c r="M151" s="112"/>
      <c r="N151" s="121">
        <f>ROUND($L$151*$K$151,3)</f>
        <v>0</v>
      </c>
      <c r="O151" s="112"/>
      <c r="P151" s="112"/>
      <c r="Q151" s="112"/>
      <c r="R151" s="37"/>
      <c r="T151" s="83"/>
      <c r="U151" s="18" t="s">
        <v>24</v>
      </c>
      <c r="W151" s="99">
        <f>$V$151*$K$151</f>
        <v>0</v>
      </c>
      <c r="X151" s="99">
        <v>0</v>
      </c>
      <c r="Y151" s="99">
        <f>$X$151*$K$151</f>
        <v>0</v>
      </c>
      <c r="Z151" s="99">
        <v>0</v>
      </c>
      <c r="AA151" s="100">
        <f>$Z$151*$K$151</f>
        <v>0</v>
      </c>
      <c r="AR151" s="5" t="s">
        <v>89</v>
      </c>
      <c r="AT151" s="5" t="s">
        <v>84</v>
      </c>
      <c r="AU151" s="5" t="s">
        <v>41</v>
      </c>
      <c r="AY151" s="5" t="s">
        <v>87</v>
      </c>
      <c r="BE151" s="34">
        <f>IF($U$151="základná",$N$151,0)</f>
        <v>0</v>
      </c>
      <c r="BF151" s="34">
        <f>IF($U$151="znížená",$N$151,0)</f>
        <v>0</v>
      </c>
      <c r="BG151" s="34">
        <f>IF($U$151="zákl. prenesená",$N$151,0)</f>
        <v>0</v>
      </c>
      <c r="BH151" s="34">
        <f>IF($U$151="zníž. prenesená",$N$151,0)</f>
        <v>0</v>
      </c>
      <c r="BI151" s="34">
        <f>IF($U$151="nulová",$N$151,0)</f>
        <v>0</v>
      </c>
      <c r="BJ151" s="5" t="s">
        <v>41</v>
      </c>
      <c r="BK151" s="77">
        <f>ROUND($L$151*$K$151,3)</f>
        <v>0</v>
      </c>
      <c r="BL151" s="5" t="s">
        <v>89</v>
      </c>
      <c r="BM151" s="5" t="s">
        <v>686</v>
      </c>
    </row>
    <row r="152" spans="2:65" s="5" customFormat="1" ht="24" customHeight="1">
      <c r="B152" s="36"/>
      <c r="C152" s="96" t="s">
        <v>199</v>
      </c>
      <c r="D152" s="96" t="s">
        <v>84</v>
      </c>
      <c r="E152" s="97" t="s">
        <v>200</v>
      </c>
      <c r="F152" s="122" t="s">
        <v>201</v>
      </c>
      <c r="G152" s="112"/>
      <c r="H152" s="112"/>
      <c r="I152" s="112"/>
      <c r="J152" s="98" t="s">
        <v>88</v>
      </c>
      <c r="K152" s="82">
        <v>8.5</v>
      </c>
      <c r="L152" s="111">
        <v>0</v>
      </c>
      <c r="M152" s="112"/>
      <c r="N152" s="121">
        <f>ROUND($L$152*$K$152,3)</f>
        <v>0</v>
      </c>
      <c r="O152" s="112"/>
      <c r="P152" s="112"/>
      <c r="Q152" s="112"/>
      <c r="R152" s="37"/>
      <c r="T152" s="83"/>
      <c r="U152" s="18" t="s">
        <v>24</v>
      </c>
      <c r="W152" s="99">
        <f>$V$152*$K$152</f>
        <v>0</v>
      </c>
      <c r="X152" s="99">
        <v>0</v>
      </c>
      <c r="Y152" s="99">
        <f>$X$152*$K$152</f>
        <v>0</v>
      </c>
      <c r="Z152" s="99">
        <v>0</v>
      </c>
      <c r="AA152" s="100">
        <f>$Z$152*$K$152</f>
        <v>0</v>
      </c>
      <c r="AR152" s="5" t="s">
        <v>89</v>
      </c>
      <c r="AT152" s="5" t="s">
        <v>84</v>
      </c>
      <c r="AU152" s="5" t="s">
        <v>41</v>
      </c>
      <c r="AY152" s="5" t="s">
        <v>87</v>
      </c>
      <c r="BE152" s="34">
        <f>IF($U$152="základná",$N$152,0)</f>
        <v>0</v>
      </c>
      <c r="BF152" s="34">
        <f>IF($U$152="znížená",$N$152,0)</f>
        <v>0</v>
      </c>
      <c r="BG152" s="34">
        <f>IF($U$152="zákl. prenesená",$N$152,0)</f>
        <v>0</v>
      </c>
      <c r="BH152" s="34">
        <f>IF($U$152="zníž. prenesená",$N$152,0)</f>
        <v>0</v>
      </c>
      <c r="BI152" s="34">
        <f>IF($U$152="nulová",$N$152,0)</f>
        <v>0</v>
      </c>
      <c r="BJ152" s="5" t="s">
        <v>41</v>
      </c>
      <c r="BK152" s="77">
        <f>ROUND($L$152*$K$152,3)</f>
        <v>0</v>
      </c>
      <c r="BL152" s="5" t="s">
        <v>89</v>
      </c>
      <c r="BM152" s="5" t="s">
        <v>687</v>
      </c>
    </row>
    <row r="153" spans="2:65" s="5" customFormat="1" ht="13.5" customHeight="1">
      <c r="B153" s="36"/>
      <c r="C153" s="96" t="s">
        <v>203</v>
      </c>
      <c r="D153" s="96" t="s">
        <v>84</v>
      </c>
      <c r="E153" s="97" t="s">
        <v>204</v>
      </c>
      <c r="F153" s="122" t="s">
        <v>205</v>
      </c>
      <c r="G153" s="112"/>
      <c r="H153" s="112"/>
      <c r="I153" s="112"/>
      <c r="J153" s="98" t="s">
        <v>88</v>
      </c>
      <c r="K153" s="82">
        <v>1144.902</v>
      </c>
      <c r="L153" s="111">
        <v>0</v>
      </c>
      <c r="M153" s="112"/>
      <c r="N153" s="121">
        <f>ROUND($L$153*$K$153,3)</f>
        <v>0</v>
      </c>
      <c r="O153" s="112"/>
      <c r="P153" s="112"/>
      <c r="Q153" s="112"/>
      <c r="R153" s="37"/>
      <c r="T153" s="83"/>
      <c r="U153" s="18" t="s">
        <v>24</v>
      </c>
      <c r="W153" s="99">
        <f>$V$153*$K$153</f>
        <v>0</v>
      </c>
      <c r="X153" s="99">
        <v>0</v>
      </c>
      <c r="Y153" s="99">
        <f>$X$153*$K$153</f>
        <v>0</v>
      </c>
      <c r="Z153" s="99">
        <v>0</v>
      </c>
      <c r="AA153" s="100">
        <f>$Z$153*$K$153</f>
        <v>0</v>
      </c>
      <c r="AR153" s="5" t="s">
        <v>89</v>
      </c>
      <c r="AT153" s="5" t="s">
        <v>84</v>
      </c>
      <c r="AU153" s="5" t="s">
        <v>41</v>
      </c>
      <c r="AY153" s="5" t="s">
        <v>87</v>
      </c>
      <c r="BE153" s="34">
        <f>IF($U$153="základná",$N$153,0)</f>
        <v>0</v>
      </c>
      <c r="BF153" s="34">
        <f>IF($U$153="znížená",$N$153,0)</f>
        <v>0</v>
      </c>
      <c r="BG153" s="34">
        <f>IF($U$153="zákl. prenesená",$N$153,0)</f>
        <v>0</v>
      </c>
      <c r="BH153" s="34">
        <f>IF($U$153="zníž. prenesená",$N$153,0)</f>
        <v>0</v>
      </c>
      <c r="BI153" s="34">
        <f>IF($U$153="nulová",$N$153,0)</f>
        <v>0</v>
      </c>
      <c r="BJ153" s="5" t="s">
        <v>41</v>
      </c>
      <c r="BK153" s="77">
        <f>ROUND($L$153*$K$153,3)</f>
        <v>0</v>
      </c>
      <c r="BL153" s="5" t="s">
        <v>89</v>
      </c>
      <c r="BM153" s="5" t="s">
        <v>688</v>
      </c>
    </row>
    <row r="154" spans="2:65" s="5" customFormat="1" ht="13.5" customHeight="1">
      <c r="B154" s="36"/>
      <c r="C154" s="96" t="s">
        <v>207</v>
      </c>
      <c r="D154" s="96" t="s">
        <v>84</v>
      </c>
      <c r="E154" s="97" t="s">
        <v>208</v>
      </c>
      <c r="F154" s="122" t="s">
        <v>209</v>
      </c>
      <c r="G154" s="112"/>
      <c r="H154" s="112"/>
      <c r="I154" s="112"/>
      <c r="J154" s="98" t="s">
        <v>88</v>
      </c>
      <c r="K154" s="82">
        <v>572.451</v>
      </c>
      <c r="L154" s="111">
        <v>0</v>
      </c>
      <c r="M154" s="112"/>
      <c r="N154" s="121">
        <f>ROUND($L$154*$K$154,3)</f>
        <v>0</v>
      </c>
      <c r="O154" s="112"/>
      <c r="P154" s="112"/>
      <c r="Q154" s="112"/>
      <c r="R154" s="37"/>
      <c r="T154" s="83"/>
      <c r="U154" s="18" t="s">
        <v>24</v>
      </c>
      <c r="W154" s="99">
        <f>$V$154*$K$154</f>
        <v>0</v>
      </c>
      <c r="X154" s="99">
        <v>0</v>
      </c>
      <c r="Y154" s="99">
        <f>$X$154*$K$154</f>
        <v>0</v>
      </c>
      <c r="Z154" s="99">
        <v>0</v>
      </c>
      <c r="AA154" s="100">
        <f>$Z$154*$K$154</f>
        <v>0</v>
      </c>
      <c r="AR154" s="5" t="s">
        <v>89</v>
      </c>
      <c r="AT154" s="5" t="s">
        <v>84</v>
      </c>
      <c r="AU154" s="5" t="s">
        <v>41</v>
      </c>
      <c r="AY154" s="5" t="s">
        <v>87</v>
      </c>
      <c r="BE154" s="34">
        <f>IF($U$154="základná",$N$154,0)</f>
        <v>0</v>
      </c>
      <c r="BF154" s="34">
        <f>IF($U$154="znížená",$N$154,0)</f>
        <v>0</v>
      </c>
      <c r="BG154" s="34">
        <f>IF($U$154="zákl. prenesená",$N$154,0)</f>
        <v>0</v>
      </c>
      <c r="BH154" s="34">
        <f>IF($U$154="zníž. prenesená",$N$154,0)</f>
        <v>0</v>
      </c>
      <c r="BI154" s="34">
        <f>IF($U$154="nulová",$N$154,0)</f>
        <v>0</v>
      </c>
      <c r="BJ154" s="5" t="s">
        <v>41</v>
      </c>
      <c r="BK154" s="77">
        <f>ROUND($L$154*$K$154,3)</f>
        <v>0</v>
      </c>
      <c r="BL154" s="5" t="s">
        <v>89</v>
      </c>
      <c r="BM154" s="5" t="s">
        <v>689</v>
      </c>
    </row>
    <row r="155" spans="2:65" s="5" customFormat="1" ht="34.5" customHeight="1">
      <c r="B155" s="36"/>
      <c r="C155" s="96" t="s">
        <v>211</v>
      </c>
      <c r="D155" s="96" t="s">
        <v>84</v>
      </c>
      <c r="E155" s="97" t="s">
        <v>212</v>
      </c>
      <c r="F155" s="122" t="s">
        <v>213</v>
      </c>
      <c r="G155" s="112"/>
      <c r="H155" s="112"/>
      <c r="I155" s="112"/>
      <c r="J155" s="98" t="s">
        <v>110</v>
      </c>
      <c r="K155" s="82">
        <v>132</v>
      </c>
      <c r="L155" s="111">
        <v>0</v>
      </c>
      <c r="M155" s="112"/>
      <c r="N155" s="121">
        <f>ROUND($L$155*$K$155,3)</f>
        <v>0</v>
      </c>
      <c r="O155" s="112"/>
      <c r="P155" s="112"/>
      <c r="Q155" s="112"/>
      <c r="R155" s="37"/>
      <c r="T155" s="83"/>
      <c r="U155" s="18" t="s">
        <v>24</v>
      </c>
      <c r="W155" s="99">
        <f>$V$155*$K$155</f>
        <v>0</v>
      </c>
      <c r="X155" s="99">
        <v>0.00332</v>
      </c>
      <c r="Y155" s="99">
        <f>$X$155*$K$155</f>
        <v>0.43824</v>
      </c>
      <c r="Z155" s="99">
        <v>0</v>
      </c>
      <c r="AA155" s="100">
        <f>$Z$155*$K$155</f>
        <v>0</v>
      </c>
      <c r="AR155" s="5" t="s">
        <v>89</v>
      </c>
      <c r="AT155" s="5" t="s">
        <v>84</v>
      </c>
      <c r="AU155" s="5" t="s">
        <v>41</v>
      </c>
      <c r="AY155" s="5" t="s">
        <v>87</v>
      </c>
      <c r="BE155" s="34">
        <f>IF($U$155="základná",$N$155,0)</f>
        <v>0</v>
      </c>
      <c r="BF155" s="34">
        <f>IF($U$155="znížená",$N$155,0)</f>
        <v>0</v>
      </c>
      <c r="BG155" s="34">
        <f>IF($U$155="zákl. prenesená",$N$155,0)</f>
        <v>0</v>
      </c>
      <c r="BH155" s="34">
        <f>IF($U$155="zníž. prenesená",$N$155,0)</f>
        <v>0</v>
      </c>
      <c r="BI155" s="34">
        <f>IF($U$155="nulová",$N$155,0)</f>
        <v>0</v>
      </c>
      <c r="BJ155" s="5" t="s">
        <v>41</v>
      </c>
      <c r="BK155" s="77">
        <f>ROUND($L$155*$K$155,3)</f>
        <v>0</v>
      </c>
      <c r="BL155" s="5" t="s">
        <v>89</v>
      </c>
      <c r="BM155" s="5" t="s">
        <v>690</v>
      </c>
    </row>
    <row r="156" spans="2:65" s="5" customFormat="1" ht="24" customHeight="1">
      <c r="B156" s="36"/>
      <c r="C156" s="96" t="s">
        <v>215</v>
      </c>
      <c r="D156" s="96" t="s">
        <v>84</v>
      </c>
      <c r="E156" s="97" t="s">
        <v>216</v>
      </c>
      <c r="F156" s="122" t="s">
        <v>217</v>
      </c>
      <c r="G156" s="112"/>
      <c r="H156" s="112"/>
      <c r="I156" s="112"/>
      <c r="J156" s="98" t="s">
        <v>110</v>
      </c>
      <c r="K156" s="82">
        <v>132</v>
      </c>
      <c r="L156" s="111">
        <v>0</v>
      </c>
      <c r="M156" s="112"/>
      <c r="N156" s="121">
        <f>ROUND($L$156*$K$156,3)</f>
        <v>0</v>
      </c>
      <c r="O156" s="112"/>
      <c r="P156" s="112"/>
      <c r="Q156" s="112"/>
      <c r="R156" s="37"/>
      <c r="T156" s="83"/>
      <c r="U156" s="18" t="s">
        <v>24</v>
      </c>
      <c r="W156" s="99">
        <f>$V$156*$K$156</f>
        <v>0</v>
      </c>
      <c r="X156" s="99">
        <v>0.01752</v>
      </c>
      <c r="Y156" s="99">
        <f>$X$156*$K$156</f>
        <v>2.31264</v>
      </c>
      <c r="Z156" s="99">
        <v>0</v>
      </c>
      <c r="AA156" s="100">
        <f>$Z$156*$K$156</f>
        <v>0</v>
      </c>
      <c r="AR156" s="5" t="s">
        <v>89</v>
      </c>
      <c r="AT156" s="5" t="s">
        <v>84</v>
      </c>
      <c r="AU156" s="5" t="s">
        <v>41</v>
      </c>
      <c r="AY156" s="5" t="s">
        <v>87</v>
      </c>
      <c r="BE156" s="34">
        <f>IF($U$156="základná",$N$156,0)</f>
        <v>0</v>
      </c>
      <c r="BF156" s="34">
        <f>IF($U$156="znížená",$N$156,0)</f>
        <v>0</v>
      </c>
      <c r="BG156" s="34">
        <f>IF($U$156="zákl. prenesená",$N$156,0)</f>
        <v>0</v>
      </c>
      <c r="BH156" s="34">
        <f>IF($U$156="zníž. prenesená",$N$156,0)</f>
        <v>0</v>
      </c>
      <c r="BI156" s="34">
        <f>IF($U$156="nulová",$N$156,0)</f>
        <v>0</v>
      </c>
      <c r="BJ156" s="5" t="s">
        <v>41</v>
      </c>
      <c r="BK156" s="77">
        <f>ROUND($L$156*$K$156,3)</f>
        <v>0</v>
      </c>
      <c r="BL156" s="5" t="s">
        <v>89</v>
      </c>
      <c r="BM156" s="5" t="s">
        <v>691</v>
      </c>
    </row>
    <row r="157" spans="2:65" s="5" customFormat="1" ht="24" customHeight="1">
      <c r="B157" s="36"/>
      <c r="C157" s="96" t="s">
        <v>219</v>
      </c>
      <c r="D157" s="96" t="s">
        <v>84</v>
      </c>
      <c r="E157" s="97" t="s">
        <v>220</v>
      </c>
      <c r="F157" s="122" t="s">
        <v>221</v>
      </c>
      <c r="G157" s="112"/>
      <c r="H157" s="112"/>
      <c r="I157" s="112"/>
      <c r="J157" s="98" t="s">
        <v>103</v>
      </c>
      <c r="K157" s="82">
        <v>4116</v>
      </c>
      <c r="L157" s="111">
        <v>0</v>
      </c>
      <c r="M157" s="112"/>
      <c r="N157" s="121">
        <f>ROUND($L$157*$K$157,3)</f>
        <v>0</v>
      </c>
      <c r="O157" s="112"/>
      <c r="P157" s="112"/>
      <c r="Q157" s="112"/>
      <c r="R157" s="37"/>
      <c r="T157" s="83"/>
      <c r="U157" s="18" t="s">
        <v>24</v>
      </c>
      <c r="W157" s="99">
        <f>$V$157*$K$157</f>
        <v>0</v>
      </c>
      <c r="X157" s="99">
        <v>0.00097</v>
      </c>
      <c r="Y157" s="99">
        <f>$X$157*$K$157</f>
        <v>3.9925200000000003</v>
      </c>
      <c r="Z157" s="99">
        <v>0</v>
      </c>
      <c r="AA157" s="100">
        <f>$Z$157*$K$157</f>
        <v>0</v>
      </c>
      <c r="AR157" s="5" t="s">
        <v>89</v>
      </c>
      <c r="AT157" s="5" t="s">
        <v>84</v>
      </c>
      <c r="AU157" s="5" t="s">
        <v>41</v>
      </c>
      <c r="AY157" s="5" t="s">
        <v>87</v>
      </c>
      <c r="BE157" s="34">
        <f>IF($U$157="základná",$N$157,0)</f>
        <v>0</v>
      </c>
      <c r="BF157" s="34">
        <f>IF($U$157="znížená",$N$157,0)</f>
        <v>0</v>
      </c>
      <c r="BG157" s="34">
        <f>IF($U$157="zákl. prenesená",$N$157,0)</f>
        <v>0</v>
      </c>
      <c r="BH157" s="34">
        <f>IF($U$157="zníž. prenesená",$N$157,0)</f>
        <v>0</v>
      </c>
      <c r="BI157" s="34">
        <f>IF($U$157="nulová",$N$157,0)</f>
        <v>0</v>
      </c>
      <c r="BJ157" s="5" t="s">
        <v>41</v>
      </c>
      <c r="BK157" s="77">
        <f>ROUND($L$157*$K$157,3)</f>
        <v>0</v>
      </c>
      <c r="BL157" s="5" t="s">
        <v>89</v>
      </c>
      <c r="BM157" s="5" t="s">
        <v>842</v>
      </c>
    </row>
    <row r="158" spans="2:65" s="5" customFormat="1" ht="24" customHeight="1">
      <c r="B158" s="36"/>
      <c r="C158" s="96" t="s">
        <v>223</v>
      </c>
      <c r="D158" s="96" t="s">
        <v>84</v>
      </c>
      <c r="E158" s="97" t="s">
        <v>224</v>
      </c>
      <c r="F158" s="122" t="s">
        <v>225</v>
      </c>
      <c r="G158" s="112"/>
      <c r="H158" s="112"/>
      <c r="I158" s="112"/>
      <c r="J158" s="98" t="s">
        <v>103</v>
      </c>
      <c r="K158" s="82">
        <v>15247</v>
      </c>
      <c r="L158" s="111">
        <v>0</v>
      </c>
      <c r="M158" s="112"/>
      <c r="N158" s="121">
        <f>ROUND($L$158*$K$158,3)</f>
        <v>0</v>
      </c>
      <c r="O158" s="112"/>
      <c r="P158" s="112"/>
      <c r="Q158" s="112"/>
      <c r="R158" s="37"/>
      <c r="T158" s="83"/>
      <c r="U158" s="18" t="s">
        <v>24</v>
      </c>
      <c r="W158" s="99">
        <f>$V$158*$K$158</f>
        <v>0</v>
      </c>
      <c r="X158" s="99">
        <v>0.026164</v>
      </c>
      <c r="Y158" s="99">
        <f>$X$158*$K$158</f>
        <v>398.922508</v>
      </c>
      <c r="Z158" s="99">
        <v>0</v>
      </c>
      <c r="AA158" s="100">
        <f>$Z$158*$K$158</f>
        <v>0</v>
      </c>
      <c r="AR158" s="5" t="s">
        <v>89</v>
      </c>
      <c r="AT158" s="5" t="s">
        <v>84</v>
      </c>
      <c r="AU158" s="5" t="s">
        <v>41</v>
      </c>
      <c r="AY158" s="5" t="s">
        <v>87</v>
      </c>
      <c r="BE158" s="34">
        <f>IF($U$158="základná",$N$158,0)</f>
        <v>0</v>
      </c>
      <c r="BF158" s="34">
        <f>IF($U$158="znížená",$N$158,0)</f>
        <v>0</v>
      </c>
      <c r="BG158" s="34">
        <f>IF($U$158="zákl. prenesená",$N$158,0)</f>
        <v>0</v>
      </c>
      <c r="BH158" s="34">
        <f>IF($U$158="zníž. prenesená",$N$158,0)</f>
        <v>0</v>
      </c>
      <c r="BI158" s="34">
        <f>IF($U$158="nulová",$N$158,0)</f>
        <v>0</v>
      </c>
      <c r="BJ158" s="5" t="s">
        <v>41</v>
      </c>
      <c r="BK158" s="77">
        <f>ROUND($L$158*$K$158,3)</f>
        <v>0</v>
      </c>
      <c r="BL158" s="5" t="s">
        <v>89</v>
      </c>
      <c r="BM158" s="5" t="s">
        <v>693</v>
      </c>
    </row>
    <row r="159" spans="2:65" s="5" customFormat="1" ht="24" customHeight="1">
      <c r="B159" s="36"/>
      <c r="C159" s="96" t="s">
        <v>227</v>
      </c>
      <c r="D159" s="96" t="s">
        <v>84</v>
      </c>
      <c r="E159" s="97" t="s">
        <v>228</v>
      </c>
      <c r="F159" s="122" t="s">
        <v>229</v>
      </c>
      <c r="G159" s="112"/>
      <c r="H159" s="112"/>
      <c r="I159" s="112"/>
      <c r="J159" s="98" t="s">
        <v>103</v>
      </c>
      <c r="K159" s="82">
        <v>4116</v>
      </c>
      <c r="L159" s="111">
        <v>0</v>
      </c>
      <c r="M159" s="112"/>
      <c r="N159" s="121">
        <f>ROUND($L$159*$K$159,3)</f>
        <v>0</v>
      </c>
      <c r="O159" s="112"/>
      <c r="P159" s="112"/>
      <c r="Q159" s="112"/>
      <c r="R159" s="37"/>
      <c r="T159" s="83"/>
      <c r="U159" s="18" t="s">
        <v>24</v>
      </c>
      <c r="W159" s="99">
        <f>$V$159*$K$159</f>
        <v>0</v>
      </c>
      <c r="X159" s="99">
        <v>0</v>
      </c>
      <c r="Y159" s="99">
        <f>$X$159*$K$159</f>
        <v>0</v>
      </c>
      <c r="Z159" s="99">
        <v>0</v>
      </c>
      <c r="AA159" s="100">
        <f>$Z$159*$K$159</f>
        <v>0</v>
      </c>
      <c r="AR159" s="5" t="s">
        <v>89</v>
      </c>
      <c r="AT159" s="5" t="s">
        <v>84</v>
      </c>
      <c r="AU159" s="5" t="s">
        <v>41</v>
      </c>
      <c r="AY159" s="5" t="s">
        <v>87</v>
      </c>
      <c r="BE159" s="34">
        <f>IF($U$159="základná",$N$159,0)</f>
        <v>0</v>
      </c>
      <c r="BF159" s="34">
        <f>IF($U$159="znížená",$N$159,0)</f>
        <v>0</v>
      </c>
      <c r="BG159" s="34">
        <f>IF($U$159="zákl. prenesená",$N$159,0)</f>
        <v>0</v>
      </c>
      <c r="BH159" s="34">
        <f>IF($U$159="zníž. prenesená",$N$159,0)</f>
        <v>0</v>
      </c>
      <c r="BI159" s="34">
        <f>IF($U$159="nulová",$N$159,0)</f>
        <v>0</v>
      </c>
      <c r="BJ159" s="5" t="s">
        <v>41</v>
      </c>
      <c r="BK159" s="77">
        <f>ROUND($L$159*$K$159,3)</f>
        <v>0</v>
      </c>
      <c r="BL159" s="5" t="s">
        <v>89</v>
      </c>
      <c r="BM159" s="5" t="s">
        <v>843</v>
      </c>
    </row>
    <row r="160" spans="2:65" s="5" customFormat="1" ht="24" customHeight="1">
      <c r="B160" s="36"/>
      <c r="C160" s="96" t="s">
        <v>231</v>
      </c>
      <c r="D160" s="96" t="s">
        <v>84</v>
      </c>
      <c r="E160" s="97" t="s">
        <v>232</v>
      </c>
      <c r="F160" s="122" t="s">
        <v>233</v>
      </c>
      <c r="G160" s="112"/>
      <c r="H160" s="112"/>
      <c r="I160" s="112"/>
      <c r="J160" s="98" t="s">
        <v>103</v>
      </c>
      <c r="K160" s="82">
        <v>15247</v>
      </c>
      <c r="L160" s="111">
        <v>0</v>
      </c>
      <c r="M160" s="112"/>
      <c r="N160" s="121">
        <f>ROUND($L$160*$K$160,3)</f>
        <v>0</v>
      </c>
      <c r="O160" s="112"/>
      <c r="P160" s="112"/>
      <c r="Q160" s="112"/>
      <c r="R160" s="37"/>
      <c r="T160" s="83"/>
      <c r="U160" s="18" t="s">
        <v>24</v>
      </c>
      <c r="W160" s="99">
        <f>$V$160*$K$160</f>
        <v>0</v>
      </c>
      <c r="X160" s="99">
        <v>0</v>
      </c>
      <c r="Y160" s="99">
        <f>$X$160*$K$160</f>
        <v>0</v>
      </c>
      <c r="Z160" s="99">
        <v>0</v>
      </c>
      <c r="AA160" s="100">
        <f>$Z$160*$K$160</f>
        <v>0</v>
      </c>
      <c r="AR160" s="5" t="s">
        <v>89</v>
      </c>
      <c r="AT160" s="5" t="s">
        <v>84</v>
      </c>
      <c r="AU160" s="5" t="s">
        <v>41</v>
      </c>
      <c r="AY160" s="5" t="s">
        <v>87</v>
      </c>
      <c r="BE160" s="34">
        <f>IF($U$160="základná",$N$160,0)</f>
        <v>0</v>
      </c>
      <c r="BF160" s="34">
        <f>IF($U$160="znížená",$N$160,0)</f>
        <v>0</v>
      </c>
      <c r="BG160" s="34">
        <f>IF($U$160="zákl. prenesená",$N$160,0)</f>
        <v>0</v>
      </c>
      <c r="BH160" s="34">
        <f>IF($U$160="zníž. prenesená",$N$160,0)</f>
        <v>0</v>
      </c>
      <c r="BI160" s="34">
        <f>IF($U$160="nulová",$N$160,0)</f>
        <v>0</v>
      </c>
      <c r="BJ160" s="5" t="s">
        <v>41</v>
      </c>
      <c r="BK160" s="77">
        <f>ROUND($L$160*$K$160,3)</f>
        <v>0</v>
      </c>
      <c r="BL160" s="5" t="s">
        <v>89</v>
      </c>
      <c r="BM160" s="5" t="s">
        <v>695</v>
      </c>
    </row>
    <row r="161" spans="2:65" s="5" customFormat="1" ht="24" customHeight="1">
      <c r="B161" s="36"/>
      <c r="C161" s="96" t="s">
        <v>235</v>
      </c>
      <c r="D161" s="96" t="s">
        <v>84</v>
      </c>
      <c r="E161" s="97" t="s">
        <v>236</v>
      </c>
      <c r="F161" s="122" t="s">
        <v>237</v>
      </c>
      <c r="G161" s="112"/>
      <c r="H161" s="112"/>
      <c r="I161" s="112"/>
      <c r="J161" s="98" t="s">
        <v>238</v>
      </c>
      <c r="K161" s="82">
        <v>504.31</v>
      </c>
      <c r="L161" s="111">
        <v>0</v>
      </c>
      <c r="M161" s="112"/>
      <c r="N161" s="121">
        <f>ROUND($L$161*$K$161,3)</f>
        <v>0</v>
      </c>
      <c r="O161" s="112"/>
      <c r="P161" s="112"/>
      <c r="Q161" s="112"/>
      <c r="R161" s="37"/>
      <c r="T161" s="83"/>
      <c r="U161" s="18" t="s">
        <v>24</v>
      </c>
      <c r="W161" s="99">
        <f>$V$161*$K$161</f>
        <v>0</v>
      </c>
      <c r="X161" s="99">
        <v>0</v>
      </c>
      <c r="Y161" s="99">
        <f>$X$161*$K$161</f>
        <v>0</v>
      </c>
      <c r="Z161" s="99">
        <v>0</v>
      </c>
      <c r="AA161" s="100">
        <f>$Z$161*$K$161</f>
        <v>0</v>
      </c>
      <c r="AR161" s="5" t="s">
        <v>89</v>
      </c>
      <c r="AT161" s="5" t="s">
        <v>84</v>
      </c>
      <c r="AU161" s="5" t="s">
        <v>41</v>
      </c>
      <c r="AY161" s="5" t="s">
        <v>87</v>
      </c>
      <c r="BE161" s="34">
        <f>IF($U$161="základná",$N$161,0)</f>
        <v>0</v>
      </c>
      <c r="BF161" s="34">
        <f>IF($U$161="znížená",$N$161,0)</f>
        <v>0</v>
      </c>
      <c r="BG161" s="34">
        <f>IF($U$161="zákl. prenesená",$N$161,0)</f>
        <v>0</v>
      </c>
      <c r="BH161" s="34">
        <f>IF($U$161="zníž. prenesená",$N$161,0)</f>
        <v>0</v>
      </c>
      <c r="BI161" s="34">
        <f>IF($U$161="nulová",$N$161,0)</f>
        <v>0</v>
      </c>
      <c r="BJ161" s="5" t="s">
        <v>41</v>
      </c>
      <c r="BK161" s="77">
        <f>ROUND($L$161*$K$161,3)</f>
        <v>0</v>
      </c>
      <c r="BL161" s="5" t="s">
        <v>89</v>
      </c>
      <c r="BM161" s="5" t="s">
        <v>812</v>
      </c>
    </row>
    <row r="162" spans="2:65" s="5" customFormat="1" ht="24" customHeight="1">
      <c r="B162" s="36"/>
      <c r="C162" s="96" t="s">
        <v>240</v>
      </c>
      <c r="D162" s="96" t="s">
        <v>84</v>
      </c>
      <c r="E162" s="97" t="s">
        <v>241</v>
      </c>
      <c r="F162" s="122" t="s">
        <v>242</v>
      </c>
      <c r="G162" s="112"/>
      <c r="H162" s="112"/>
      <c r="I162" s="112"/>
      <c r="J162" s="98" t="s">
        <v>88</v>
      </c>
      <c r="K162" s="82">
        <v>12.5</v>
      </c>
      <c r="L162" s="111">
        <v>0</v>
      </c>
      <c r="M162" s="112"/>
      <c r="N162" s="121">
        <f>ROUND($L$162*$K$162,3)</f>
        <v>0</v>
      </c>
      <c r="O162" s="112"/>
      <c r="P162" s="112"/>
      <c r="Q162" s="112"/>
      <c r="R162" s="37"/>
      <c r="T162" s="83"/>
      <c r="U162" s="18" t="s">
        <v>24</v>
      </c>
      <c r="W162" s="99">
        <f>$V$162*$K$162</f>
        <v>0</v>
      </c>
      <c r="X162" s="99">
        <v>0</v>
      </c>
      <c r="Y162" s="99">
        <f>$X$162*$K$162</f>
        <v>0</v>
      </c>
      <c r="Z162" s="99">
        <v>0</v>
      </c>
      <c r="AA162" s="100">
        <f>$Z$162*$K$162</f>
        <v>0</v>
      </c>
      <c r="AR162" s="5" t="s">
        <v>89</v>
      </c>
      <c r="AT162" s="5" t="s">
        <v>84</v>
      </c>
      <c r="AU162" s="5" t="s">
        <v>41</v>
      </c>
      <c r="AY162" s="5" t="s">
        <v>87</v>
      </c>
      <c r="BE162" s="34">
        <f>IF($U$162="základná",$N$162,0)</f>
        <v>0</v>
      </c>
      <c r="BF162" s="34">
        <f>IF($U$162="znížená",$N$162,0)</f>
        <v>0</v>
      </c>
      <c r="BG162" s="34">
        <f>IF($U$162="zákl. prenesená",$N$162,0)</f>
        <v>0</v>
      </c>
      <c r="BH162" s="34">
        <f>IF($U$162="zníž. prenesená",$N$162,0)</f>
        <v>0</v>
      </c>
      <c r="BI162" s="34">
        <f>IF($U$162="nulová",$N$162,0)</f>
        <v>0</v>
      </c>
      <c r="BJ162" s="5" t="s">
        <v>41</v>
      </c>
      <c r="BK162" s="77">
        <f>ROUND($L$162*$K$162,3)</f>
        <v>0</v>
      </c>
      <c r="BL162" s="5" t="s">
        <v>89</v>
      </c>
      <c r="BM162" s="5" t="s">
        <v>697</v>
      </c>
    </row>
    <row r="163" spans="2:65" s="5" customFormat="1" ht="24" customHeight="1">
      <c r="B163" s="36"/>
      <c r="C163" s="96" t="s">
        <v>244</v>
      </c>
      <c r="D163" s="96" t="s">
        <v>84</v>
      </c>
      <c r="E163" s="97" t="s">
        <v>245</v>
      </c>
      <c r="F163" s="122" t="s">
        <v>246</v>
      </c>
      <c r="G163" s="112"/>
      <c r="H163" s="112"/>
      <c r="I163" s="112"/>
      <c r="J163" s="98" t="s">
        <v>88</v>
      </c>
      <c r="K163" s="82">
        <v>7070.284</v>
      </c>
      <c r="L163" s="111">
        <v>0</v>
      </c>
      <c r="M163" s="112"/>
      <c r="N163" s="121">
        <f>ROUND($L$163*$K$163,3)</f>
        <v>0</v>
      </c>
      <c r="O163" s="112"/>
      <c r="P163" s="112"/>
      <c r="Q163" s="112"/>
      <c r="R163" s="37"/>
      <c r="T163" s="83"/>
      <c r="U163" s="18" t="s">
        <v>24</v>
      </c>
      <c r="W163" s="99">
        <f>$V$163*$K$163</f>
        <v>0</v>
      </c>
      <c r="X163" s="99">
        <v>0</v>
      </c>
      <c r="Y163" s="99">
        <f>$X$163*$K$163</f>
        <v>0</v>
      </c>
      <c r="Z163" s="99">
        <v>0</v>
      </c>
      <c r="AA163" s="100">
        <f>$Z$163*$K$163</f>
        <v>0</v>
      </c>
      <c r="AR163" s="5" t="s">
        <v>89</v>
      </c>
      <c r="AT163" s="5" t="s">
        <v>84</v>
      </c>
      <c r="AU163" s="5" t="s">
        <v>41</v>
      </c>
      <c r="AY163" s="5" t="s">
        <v>87</v>
      </c>
      <c r="BE163" s="34">
        <f>IF($U$163="základná",$N$163,0)</f>
        <v>0</v>
      </c>
      <c r="BF163" s="34">
        <f>IF($U$163="znížená",$N$163,0)</f>
        <v>0</v>
      </c>
      <c r="BG163" s="34">
        <f>IF($U$163="zákl. prenesená",$N$163,0)</f>
        <v>0</v>
      </c>
      <c r="BH163" s="34">
        <f>IF($U$163="zníž. prenesená",$N$163,0)</f>
        <v>0</v>
      </c>
      <c r="BI163" s="34">
        <f>IF($U$163="nulová",$N$163,0)</f>
        <v>0</v>
      </c>
      <c r="BJ163" s="5" t="s">
        <v>41</v>
      </c>
      <c r="BK163" s="77">
        <f>ROUND($L$163*$K$163,3)</f>
        <v>0</v>
      </c>
      <c r="BL163" s="5" t="s">
        <v>89</v>
      </c>
      <c r="BM163" s="5" t="s">
        <v>698</v>
      </c>
    </row>
    <row r="164" spans="2:65" s="5" customFormat="1" ht="24" customHeight="1">
      <c r="B164" s="36"/>
      <c r="C164" s="96" t="s">
        <v>248</v>
      </c>
      <c r="D164" s="96" t="s">
        <v>84</v>
      </c>
      <c r="E164" s="97" t="s">
        <v>249</v>
      </c>
      <c r="F164" s="122" t="s">
        <v>250</v>
      </c>
      <c r="G164" s="112"/>
      <c r="H164" s="112"/>
      <c r="I164" s="112"/>
      <c r="J164" s="98" t="s">
        <v>88</v>
      </c>
      <c r="K164" s="82">
        <v>3015.913</v>
      </c>
      <c r="L164" s="111">
        <v>0</v>
      </c>
      <c r="M164" s="112"/>
      <c r="N164" s="121">
        <f>ROUND($L$164*$K$164,3)</f>
        <v>0</v>
      </c>
      <c r="O164" s="112"/>
      <c r="P164" s="112"/>
      <c r="Q164" s="112"/>
      <c r="R164" s="37"/>
      <c r="T164" s="83"/>
      <c r="U164" s="18" t="s">
        <v>24</v>
      </c>
      <c r="W164" s="99">
        <f>$V$164*$K$164</f>
        <v>0</v>
      </c>
      <c r="X164" s="99">
        <v>0</v>
      </c>
      <c r="Y164" s="99">
        <f>$X$164*$K$164</f>
        <v>0</v>
      </c>
      <c r="Z164" s="99">
        <v>0</v>
      </c>
      <c r="AA164" s="100">
        <f>$Z$164*$K$164</f>
        <v>0</v>
      </c>
      <c r="AR164" s="5" t="s">
        <v>89</v>
      </c>
      <c r="AT164" s="5" t="s">
        <v>84</v>
      </c>
      <c r="AU164" s="5" t="s">
        <v>41</v>
      </c>
      <c r="AY164" s="5" t="s">
        <v>87</v>
      </c>
      <c r="BE164" s="34">
        <f>IF($U$164="základná",$N$164,0)</f>
        <v>0</v>
      </c>
      <c r="BF164" s="34">
        <f>IF($U$164="znížená",$N$164,0)</f>
        <v>0</v>
      </c>
      <c r="BG164" s="34">
        <f>IF($U$164="zákl. prenesená",$N$164,0)</f>
        <v>0</v>
      </c>
      <c r="BH164" s="34">
        <f>IF($U$164="zníž. prenesená",$N$164,0)</f>
        <v>0</v>
      </c>
      <c r="BI164" s="34">
        <f>IF($U$164="nulová",$N$164,0)</f>
        <v>0</v>
      </c>
      <c r="BJ164" s="5" t="s">
        <v>41</v>
      </c>
      <c r="BK164" s="77">
        <f>ROUND($L$164*$K$164,3)</f>
        <v>0</v>
      </c>
      <c r="BL164" s="5" t="s">
        <v>89</v>
      </c>
      <c r="BM164" s="5" t="s">
        <v>699</v>
      </c>
    </row>
    <row r="165" spans="2:65" s="5" customFormat="1" ht="24" customHeight="1">
      <c r="B165" s="36"/>
      <c r="C165" s="96" t="s">
        <v>252</v>
      </c>
      <c r="D165" s="96" t="s">
        <v>84</v>
      </c>
      <c r="E165" s="97" t="s">
        <v>253</v>
      </c>
      <c r="F165" s="122" t="s">
        <v>254</v>
      </c>
      <c r="G165" s="112"/>
      <c r="H165" s="112"/>
      <c r="I165" s="112"/>
      <c r="J165" s="98" t="s">
        <v>88</v>
      </c>
      <c r="K165" s="82">
        <v>3015.913</v>
      </c>
      <c r="L165" s="111">
        <v>0</v>
      </c>
      <c r="M165" s="112"/>
      <c r="N165" s="121">
        <f>ROUND($L$165*$K$165,3)</f>
        <v>0</v>
      </c>
      <c r="O165" s="112"/>
      <c r="P165" s="112"/>
      <c r="Q165" s="112"/>
      <c r="R165" s="37"/>
      <c r="T165" s="83"/>
      <c r="U165" s="18" t="s">
        <v>24</v>
      </c>
      <c r="W165" s="99">
        <f>$V$165*$K$165</f>
        <v>0</v>
      </c>
      <c r="X165" s="99">
        <v>0</v>
      </c>
      <c r="Y165" s="99">
        <f>$X$165*$K$165</f>
        <v>0</v>
      </c>
      <c r="Z165" s="99">
        <v>0</v>
      </c>
      <c r="AA165" s="100">
        <f>$Z$165*$K$165</f>
        <v>0</v>
      </c>
      <c r="AR165" s="5" t="s">
        <v>89</v>
      </c>
      <c r="AT165" s="5" t="s">
        <v>84</v>
      </c>
      <c r="AU165" s="5" t="s">
        <v>41</v>
      </c>
      <c r="AY165" s="5" t="s">
        <v>87</v>
      </c>
      <c r="BE165" s="34">
        <f>IF($U$165="základná",$N$165,0)</f>
        <v>0</v>
      </c>
      <c r="BF165" s="34">
        <f>IF($U$165="znížená",$N$165,0)</f>
        <v>0</v>
      </c>
      <c r="BG165" s="34">
        <f>IF($U$165="zákl. prenesená",$N$165,0)</f>
        <v>0</v>
      </c>
      <c r="BH165" s="34">
        <f>IF($U$165="zníž. prenesená",$N$165,0)</f>
        <v>0</v>
      </c>
      <c r="BI165" s="34">
        <f>IF($U$165="nulová",$N$165,0)</f>
        <v>0</v>
      </c>
      <c r="BJ165" s="5" t="s">
        <v>41</v>
      </c>
      <c r="BK165" s="77">
        <f>ROUND($L$165*$K$165,3)</f>
        <v>0</v>
      </c>
      <c r="BL165" s="5" t="s">
        <v>89</v>
      </c>
      <c r="BM165" s="5" t="s">
        <v>700</v>
      </c>
    </row>
    <row r="166" spans="2:65" s="5" customFormat="1" ht="24" customHeight="1">
      <c r="B166" s="36"/>
      <c r="C166" s="96" t="s">
        <v>256</v>
      </c>
      <c r="D166" s="96" t="s">
        <v>84</v>
      </c>
      <c r="E166" s="97" t="s">
        <v>257</v>
      </c>
      <c r="F166" s="122" t="s">
        <v>258</v>
      </c>
      <c r="G166" s="112"/>
      <c r="H166" s="112"/>
      <c r="I166" s="112"/>
      <c r="J166" s="98" t="s">
        <v>113</v>
      </c>
      <c r="K166" s="82">
        <v>2</v>
      </c>
      <c r="L166" s="111">
        <v>0</v>
      </c>
      <c r="M166" s="112"/>
      <c r="N166" s="121">
        <f>ROUND($L$166*$K$166,3)</f>
        <v>0</v>
      </c>
      <c r="O166" s="112"/>
      <c r="P166" s="112"/>
      <c r="Q166" s="112"/>
      <c r="R166" s="37"/>
      <c r="T166" s="83"/>
      <c r="U166" s="18" t="s">
        <v>24</v>
      </c>
      <c r="W166" s="99">
        <f>$V$166*$K$166</f>
        <v>0</v>
      </c>
      <c r="X166" s="99">
        <v>0</v>
      </c>
      <c r="Y166" s="99">
        <f>$X$166*$K$166</f>
        <v>0</v>
      </c>
      <c r="Z166" s="99">
        <v>0</v>
      </c>
      <c r="AA166" s="100">
        <f>$Z$166*$K$166</f>
        <v>0</v>
      </c>
      <c r="AR166" s="5" t="s">
        <v>89</v>
      </c>
      <c r="AT166" s="5" t="s">
        <v>84</v>
      </c>
      <c r="AU166" s="5" t="s">
        <v>41</v>
      </c>
      <c r="AY166" s="5" t="s">
        <v>87</v>
      </c>
      <c r="BE166" s="34">
        <f>IF($U$166="základná",$N$166,0)</f>
        <v>0</v>
      </c>
      <c r="BF166" s="34">
        <f>IF($U$166="znížená",$N$166,0)</f>
        <v>0</v>
      </c>
      <c r="BG166" s="34">
        <f>IF($U$166="zákl. prenesená",$N$166,0)</f>
        <v>0</v>
      </c>
      <c r="BH166" s="34">
        <f>IF($U$166="zníž. prenesená",$N$166,0)</f>
        <v>0</v>
      </c>
      <c r="BI166" s="34">
        <f>IF($U$166="nulová",$N$166,0)</f>
        <v>0</v>
      </c>
      <c r="BJ166" s="5" t="s">
        <v>41</v>
      </c>
      <c r="BK166" s="77">
        <f>ROUND($L$166*$K$166,3)</f>
        <v>0</v>
      </c>
      <c r="BL166" s="5" t="s">
        <v>89</v>
      </c>
      <c r="BM166" s="5" t="s">
        <v>701</v>
      </c>
    </row>
    <row r="167" spans="2:65" s="5" customFormat="1" ht="24" customHeight="1">
      <c r="B167" s="36"/>
      <c r="C167" s="96" t="s">
        <v>260</v>
      </c>
      <c r="D167" s="96" t="s">
        <v>84</v>
      </c>
      <c r="E167" s="97" t="s">
        <v>261</v>
      </c>
      <c r="F167" s="122" t="s">
        <v>262</v>
      </c>
      <c r="G167" s="112"/>
      <c r="H167" s="112"/>
      <c r="I167" s="112"/>
      <c r="J167" s="98" t="s">
        <v>113</v>
      </c>
      <c r="K167" s="82">
        <v>2</v>
      </c>
      <c r="L167" s="111">
        <v>0</v>
      </c>
      <c r="M167" s="112"/>
      <c r="N167" s="121">
        <f>ROUND($L$167*$K$167,3)</f>
        <v>0</v>
      </c>
      <c r="O167" s="112"/>
      <c r="P167" s="112"/>
      <c r="Q167" s="112"/>
      <c r="R167" s="37"/>
      <c r="T167" s="83"/>
      <c r="U167" s="18" t="s">
        <v>24</v>
      </c>
      <c r="W167" s="99">
        <f>$V$167*$K$167</f>
        <v>0</v>
      </c>
      <c r="X167" s="99">
        <v>0</v>
      </c>
      <c r="Y167" s="99">
        <f>$X$167*$K$167</f>
        <v>0</v>
      </c>
      <c r="Z167" s="99">
        <v>0</v>
      </c>
      <c r="AA167" s="100">
        <f>$Z$167*$K$167</f>
        <v>0</v>
      </c>
      <c r="AR167" s="5" t="s">
        <v>89</v>
      </c>
      <c r="AT167" s="5" t="s">
        <v>84</v>
      </c>
      <c r="AU167" s="5" t="s">
        <v>41</v>
      </c>
      <c r="AY167" s="5" t="s">
        <v>87</v>
      </c>
      <c r="BE167" s="34">
        <f>IF($U$167="základná",$N$167,0)</f>
        <v>0</v>
      </c>
      <c r="BF167" s="34">
        <f>IF($U$167="znížená",$N$167,0)</f>
        <v>0</v>
      </c>
      <c r="BG167" s="34">
        <f>IF($U$167="zákl. prenesená",$N$167,0)</f>
        <v>0</v>
      </c>
      <c r="BH167" s="34">
        <f>IF($U$167="zníž. prenesená",$N$167,0)</f>
        <v>0</v>
      </c>
      <c r="BI167" s="34">
        <f>IF($U$167="nulová",$N$167,0)</f>
        <v>0</v>
      </c>
      <c r="BJ167" s="5" t="s">
        <v>41</v>
      </c>
      <c r="BK167" s="77">
        <f>ROUND($L$167*$K$167,3)</f>
        <v>0</v>
      </c>
      <c r="BL167" s="5" t="s">
        <v>89</v>
      </c>
      <c r="BM167" s="5" t="s">
        <v>702</v>
      </c>
    </row>
    <row r="168" spans="2:65" s="5" customFormat="1" ht="24" customHeight="1">
      <c r="B168" s="36"/>
      <c r="C168" s="96" t="s">
        <v>264</v>
      </c>
      <c r="D168" s="96" t="s">
        <v>84</v>
      </c>
      <c r="E168" s="97" t="s">
        <v>265</v>
      </c>
      <c r="F168" s="122" t="s">
        <v>266</v>
      </c>
      <c r="G168" s="112"/>
      <c r="H168" s="112"/>
      <c r="I168" s="112"/>
      <c r="J168" s="98" t="s">
        <v>113</v>
      </c>
      <c r="K168" s="82">
        <v>2</v>
      </c>
      <c r="L168" s="111">
        <v>0</v>
      </c>
      <c r="M168" s="112"/>
      <c r="N168" s="121">
        <f>ROUND($L$168*$K$168,3)</f>
        <v>0</v>
      </c>
      <c r="O168" s="112"/>
      <c r="P168" s="112"/>
      <c r="Q168" s="112"/>
      <c r="R168" s="37"/>
      <c r="T168" s="83"/>
      <c r="U168" s="18" t="s">
        <v>24</v>
      </c>
      <c r="W168" s="99">
        <f>$V$168*$K$168</f>
        <v>0</v>
      </c>
      <c r="X168" s="99">
        <v>0</v>
      </c>
      <c r="Y168" s="99">
        <f>$X$168*$K$168</f>
        <v>0</v>
      </c>
      <c r="Z168" s="99">
        <v>0</v>
      </c>
      <c r="AA168" s="100">
        <f>$Z$168*$K$168</f>
        <v>0</v>
      </c>
      <c r="AR168" s="5" t="s">
        <v>89</v>
      </c>
      <c r="AT168" s="5" t="s">
        <v>84</v>
      </c>
      <c r="AU168" s="5" t="s">
        <v>41</v>
      </c>
      <c r="AY168" s="5" t="s">
        <v>87</v>
      </c>
      <c r="BE168" s="34">
        <f>IF($U$168="základná",$N$168,0)</f>
        <v>0</v>
      </c>
      <c r="BF168" s="34">
        <f>IF($U$168="znížená",$N$168,0)</f>
        <v>0</v>
      </c>
      <c r="BG168" s="34">
        <f>IF($U$168="zákl. prenesená",$N$168,0)</f>
        <v>0</v>
      </c>
      <c r="BH168" s="34">
        <f>IF($U$168="zníž. prenesená",$N$168,0)</f>
        <v>0</v>
      </c>
      <c r="BI168" s="34">
        <f>IF($U$168="nulová",$N$168,0)</f>
        <v>0</v>
      </c>
      <c r="BJ168" s="5" t="s">
        <v>41</v>
      </c>
      <c r="BK168" s="77">
        <f>ROUND($L$168*$K$168,3)</f>
        <v>0</v>
      </c>
      <c r="BL168" s="5" t="s">
        <v>89</v>
      </c>
      <c r="BM168" s="5" t="s">
        <v>703</v>
      </c>
    </row>
    <row r="169" spans="2:65" s="5" customFormat="1" ht="24" customHeight="1">
      <c r="B169" s="36"/>
      <c r="C169" s="96" t="s">
        <v>268</v>
      </c>
      <c r="D169" s="96" t="s">
        <v>84</v>
      </c>
      <c r="E169" s="97" t="s">
        <v>269</v>
      </c>
      <c r="F169" s="122" t="s">
        <v>270</v>
      </c>
      <c r="G169" s="112"/>
      <c r="H169" s="112"/>
      <c r="I169" s="112"/>
      <c r="J169" s="98" t="s">
        <v>88</v>
      </c>
      <c r="K169" s="82">
        <v>3015.913</v>
      </c>
      <c r="L169" s="111">
        <v>0</v>
      </c>
      <c r="M169" s="112"/>
      <c r="N169" s="121">
        <f>ROUND($L$169*$K$169,3)</f>
        <v>0</v>
      </c>
      <c r="O169" s="112"/>
      <c r="P169" s="112"/>
      <c r="Q169" s="112"/>
      <c r="R169" s="37"/>
      <c r="T169" s="83"/>
      <c r="U169" s="18" t="s">
        <v>24</v>
      </c>
      <c r="W169" s="99">
        <f>$V$169*$K$169</f>
        <v>0</v>
      </c>
      <c r="X169" s="99">
        <v>0</v>
      </c>
      <c r="Y169" s="99">
        <f>$X$169*$K$169</f>
        <v>0</v>
      </c>
      <c r="Z169" s="99">
        <v>0</v>
      </c>
      <c r="AA169" s="100">
        <f>$Z$169*$K$169</f>
        <v>0</v>
      </c>
      <c r="AR169" s="5" t="s">
        <v>89</v>
      </c>
      <c r="AT169" s="5" t="s">
        <v>84</v>
      </c>
      <c r="AU169" s="5" t="s">
        <v>41</v>
      </c>
      <c r="AY169" s="5" t="s">
        <v>87</v>
      </c>
      <c r="BE169" s="34">
        <f>IF($U$169="základná",$N$169,0)</f>
        <v>0</v>
      </c>
      <c r="BF169" s="34">
        <f>IF($U$169="znížená",$N$169,0)</f>
        <v>0</v>
      </c>
      <c r="BG169" s="34">
        <f>IF($U$169="zákl. prenesená",$N$169,0)</f>
        <v>0</v>
      </c>
      <c r="BH169" s="34">
        <f>IF($U$169="zníž. prenesená",$N$169,0)</f>
        <v>0</v>
      </c>
      <c r="BI169" s="34">
        <f>IF($U$169="nulová",$N$169,0)</f>
        <v>0</v>
      </c>
      <c r="BJ169" s="5" t="s">
        <v>41</v>
      </c>
      <c r="BK169" s="77">
        <f>ROUND($L$169*$K$169,3)</f>
        <v>0</v>
      </c>
      <c r="BL169" s="5" t="s">
        <v>89</v>
      </c>
      <c r="BM169" s="5" t="s">
        <v>704</v>
      </c>
    </row>
    <row r="170" spans="2:65" s="5" customFormat="1" ht="24" customHeight="1">
      <c r="B170" s="36"/>
      <c r="C170" s="96" t="s">
        <v>272</v>
      </c>
      <c r="D170" s="96" t="s">
        <v>84</v>
      </c>
      <c r="E170" s="97" t="s">
        <v>93</v>
      </c>
      <c r="F170" s="122" t="s">
        <v>273</v>
      </c>
      <c r="G170" s="112"/>
      <c r="H170" s="112"/>
      <c r="I170" s="112"/>
      <c r="J170" s="98" t="s">
        <v>88</v>
      </c>
      <c r="K170" s="82">
        <v>7070.284</v>
      </c>
      <c r="L170" s="111">
        <v>0</v>
      </c>
      <c r="M170" s="112"/>
      <c r="N170" s="121">
        <f>ROUND($L$170*$K$170,3)</f>
        <v>0</v>
      </c>
      <c r="O170" s="112"/>
      <c r="P170" s="112"/>
      <c r="Q170" s="112"/>
      <c r="R170" s="37"/>
      <c r="T170" s="83"/>
      <c r="U170" s="18" t="s">
        <v>24</v>
      </c>
      <c r="W170" s="99">
        <f>$V$170*$K$170</f>
        <v>0</v>
      </c>
      <c r="X170" s="99">
        <v>0</v>
      </c>
      <c r="Y170" s="99">
        <f>$X$170*$K$170</f>
        <v>0</v>
      </c>
      <c r="Z170" s="99">
        <v>0</v>
      </c>
      <c r="AA170" s="100">
        <f>$Z$170*$K$170</f>
        <v>0</v>
      </c>
      <c r="AR170" s="5" t="s">
        <v>89</v>
      </c>
      <c r="AT170" s="5" t="s">
        <v>84</v>
      </c>
      <c r="AU170" s="5" t="s">
        <v>41</v>
      </c>
      <c r="AY170" s="5" t="s">
        <v>87</v>
      </c>
      <c r="BE170" s="34">
        <f>IF($U$170="základná",$N$170,0)</f>
        <v>0</v>
      </c>
      <c r="BF170" s="34">
        <f>IF($U$170="znížená",$N$170,0)</f>
        <v>0</v>
      </c>
      <c r="BG170" s="34">
        <f>IF($U$170="zákl. prenesená",$N$170,0)</f>
        <v>0</v>
      </c>
      <c r="BH170" s="34">
        <f>IF($U$170="zníž. prenesená",$N$170,0)</f>
        <v>0</v>
      </c>
      <c r="BI170" s="34">
        <f>IF($U$170="nulová",$N$170,0)</f>
        <v>0</v>
      </c>
      <c r="BJ170" s="5" t="s">
        <v>41</v>
      </c>
      <c r="BK170" s="77">
        <f>ROUND($L$170*$K$170,3)</f>
        <v>0</v>
      </c>
      <c r="BL170" s="5" t="s">
        <v>89</v>
      </c>
      <c r="BM170" s="5" t="s">
        <v>705</v>
      </c>
    </row>
    <row r="171" spans="2:65" s="5" customFormat="1" ht="13.5" customHeight="1">
      <c r="B171" s="36"/>
      <c r="C171" s="96" t="s">
        <v>275</v>
      </c>
      <c r="D171" s="96" t="s">
        <v>84</v>
      </c>
      <c r="E171" s="97" t="s">
        <v>100</v>
      </c>
      <c r="F171" s="122" t="s">
        <v>706</v>
      </c>
      <c r="G171" s="112"/>
      <c r="H171" s="112"/>
      <c r="I171" s="112"/>
      <c r="J171" s="98" t="s">
        <v>88</v>
      </c>
      <c r="K171" s="82">
        <v>3015.913</v>
      </c>
      <c r="L171" s="111">
        <v>0</v>
      </c>
      <c r="M171" s="112"/>
      <c r="N171" s="121">
        <f>ROUND($L$171*$K$171,3)</f>
        <v>0</v>
      </c>
      <c r="O171" s="112"/>
      <c r="P171" s="112"/>
      <c r="Q171" s="112"/>
      <c r="R171" s="37"/>
      <c r="T171" s="83"/>
      <c r="U171" s="18" t="s">
        <v>24</v>
      </c>
      <c r="W171" s="99">
        <f>$V$171*$K$171</f>
        <v>0</v>
      </c>
      <c r="X171" s="99">
        <v>0</v>
      </c>
      <c r="Y171" s="99">
        <f>$X$171*$K$171</f>
        <v>0</v>
      </c>
      <c r="Z171" s="99">
        <v>0</v>
      </c>
      <c r="AA171" s="100">
        <f>$Z$171*$K$171</f>
        <v>0</v>
      </c>
      <c r="AR171" s="5" t="s">
        <v>89</v>
      </c>
      <c r="AT171" s="5" t="s">
        <v>84</v>
      </c>
      <c r="AU171" s="5" t="s">
        <v>41</v>
      </c>
      <c r="AY171" s="5" t="s">
        <v>87</v>
      </c>
      <c r="BE171" s="34">
        <f>IF($U$171="základná",$N$171,0)</f>
        <v>0</v>
      </c>
      <c r="BF171" s="34">
        <f>IF($U$171="znížená",$N$171,0)</f>
        <v>0</v>
      </c>
      <c r="BG171" s="34">
        <f>IF($U$171="zákl. prenesená",$N$171,0)</f>
        <v>0</v>
      </c>
      <c r="BH171" s="34">
        <f>IF($U$171="zníž. prenesená",$N$171,0)</f>
        <v>0</v>
      </c>
      <c r="BI171" s="34">
        <f>IF($U$171="nulová",$N$171,0)</f>
        <v>0</v>
      </c>
      <c r="BJ171" s="5" t="s">
        <v>41</v>
      </c>
      <c r="BK171" s="77">
        <f>ROUND($L$171*$K$171,3)</f>
        <v>0</v>
      </c>
      <c r="BL171" s="5" t="s">
        <v>89</v>
      </c>
      <c r="BM171" s="5" t="s">
        <v>707</v>
      </c>
    </row>
    <row r="172" spans="2:65" s="5" customFormat="1" ht="24" customHeight="1">
      <c r="B172" s="36"/>
      <c r="C172" s="96" t="s">
        <v>279</v>
      </c>
      <c r="D172" s="96" t="s">
        <v>84</v>
      </c>
      <c r="E172" s="97" t="s">
        <v>280</v>
      </c>
      <c r="F172" s="122" t="s">
        <v>281</v>
      </c>
      <c r="G172" s="112"/>
      <c r="H172" s="112"/>
      <c r="I172" s="112"/>
      <c r="J172" s="98" t="s">
        <v>88</v>
      </c>
      <c r="K172" s="82">
        <v>7070.284</v>
      </c>
      <c r="L172" s="111">
        <v>0</v>
      </c>
      <c r="M172" s="112"/>
      <c r="N172" s="121">
        <f>ROUND($L$172*$K$172,3)</f>
        <v>0</v>
      </c>
      <c r="O172" s="112"/>
      <c r="P172" s="112"/>
      <c r="Q172" s="112"/>
      <c r="R172" s="37"/>
      <c r="T172" s="83"/>
      <c r="U172" s="18" t="s">
        <v>24</v>
      </c>
      <c r="W172" s="99">
        <f>$V$172*$K$172</f>
        <v>0</v>
      </c>
      <c r="X172" s="99">
        <v>0</v>
      </c>
      <c r="Y172" s="99">
        <f>$X$172*$K$172</f>
        <v>0</v>
      </c>
      <c r="Z172" s="99">
        <v>0</v>
      </c>
      <c r="AA172" s="100">
        <f>$Z$172*$K$172</f>
        <v>0</v>
      </c>
      <c r="AR172" s="5" t="s">
        <v>89</v>
      </c>
      <c r="AT172" s="5" t="s">
        <v>84</v>
      </c>
      <c r="AU172" s="5" t="s">
        <v>41</v>
      </c>
      <c r="AY172" s="5" t="s">
        <v>87</v>
      </c>
      <c r="BE172" s="34">
        <f>IF($U$172="základná",$N$172,0)</f>
        <v>0</v>
      </c>
      <c r="BF172" s="34">
        <f>IF($U$172="znížená",$N$172,0)</f>
        <v>0</v>
      </c>
      <c r="BG172" s="34">
        <f>IF($U$172="zákl. prenesená",$N$172,0)</f>
        <v>0</v>
      </c>
      <c r="BH172" s="34">
        <f>IF($U$172="zníž. prenesená",$N$172,0)</f>
        <v>0</v>
      </c>
      <c r="BI172" s="34">
        <f>IF($U$172="nulová",$N$172,0)</f>
        <v>0</v>
      </c>
      <c r="BJ172" s="5" t="s">
        <v>41</v>
      </c>
      <c r="BK172" s="77">
        <f>ROUND($L$172*$K$172,3)</f>
        <v>0</v>
      </c>
      <c r="BL172" s="5" t="s">
        <v>89</v>
      </c>
      <c r="BM172" s="5" t="s">
        <v>708</v>
      </c>
    </row>
    <row r="173" spans="2:65" s="5" customFormat="1" ht="24" customHeight="1">
      <c r="B173" s="36"/>
      <c r="C173" s="96" t="s">
        <v>283</v>
      </c>
      <c r="D173" s="96" t="s">
        <v>84</v>
      </c>
      <c r="E173" s="97" t="s">
        <v>284</v>
      </c>
      <c r="F173" s="122" t="s">
        <v>285</v>
      </c>
      <c r="G173" s="112"/>
      <c r="H173" s="112"/>
      <c r="I173" s="112"/>
      <c r="J173" s="98" t="s">
        <v>88</v>
      </c>
      <c r="K173" s="82">
        <v>2077.036</v>
      </c>
      <c r="L173" s="111">
        <v>0</v>
      </c>
      <c r="M173" s="112"/>
      <c r="N173" s="121">
        <f>ROUND($L$173*$K$173,3)</f>
        <v>0</v>
      </c>
      <c r="O173" s="112"/>
      <c r="P173" s="112"/>
      <c r="Q173" s="112"/>
      <c r="R173" s="37"/>
      <c r="T173" s="83"/>
      <c r="U173" s="18" t="s">
        <v>24</v>
      </c>
      <c r="W173" s="99">
        <f>$V$173*$K$173</f>
        <v>0</v>
      </c>
      <c r="X173" s="99">
        <v>0</v>
      </c>
      <c r="Y173" s="99">
        <f>$X$173*$K$173</f>
        <v>0</v>
      </c>
      <c r="Z173" s="99">
        <v>0</v>
      </c>
      <c r="AA173" s="100">
        <f>$Z$173*$K$173</f>
        <v>0</v>
      </c>
      <c r="AR173" s="5" t="s">
        <v>89</v>
      </c>
      <c r="AT173" s="5" t="s">
        <v>84</v>
      </c>
      <c r="AU173" s="5" t="s">
        <v>41</v>
      </c>
      <c r="AY173" s="5" t="s">
        <v>87</v>
      </c>
      <c r="BE173" s="34">
        <f>IF($U$173="základná",$N$173,0)</f>
        <v>0</v>
      </c>
      <c r="BF173" s="34">
        <f>IF($U$173="znížená",$N$173,0)</f>
        <v>0</v>
      </c>
      <c r="BG173" s="34">
        <f>IF($U$173="zákl. prenesená",$N$173,0)</f>
        <v>0</v>
      </c>
      <c r="BH173" s="34">
        <f>IF($U$173="zníž. prenesená",$N$173,0)</f>
        <v>0</v>
      </c>
      <c r="BI173" s="34">
        <f>IF($U$173="nulová",$N$173,0)</f>
        <v>0</v>
      </c>
      <c r="BJ173" s="5" t="s">
        <v>41</v>
      </c>
      <c r="BK173" s="77">
        <f>ROUND($L$173*$K$173,3)</f>
        <v>0</v>
      </c>
      <c r="BL173" s="5" t="s">
        <v>89</v>
      </c>
      <c r="BM173" s="5" t="s">
        <v>709</v>
      </c>
    </row>
    <row r="174" spans="2:65" s="5" customFormat="1" ht="13.5" customHeight="1">
      <c r="B174" s="36"/>
      <c r="C174" s="101" t="s">
        <v>287</v>
      </c>
      <c r="D174" s="101" t="s">
        <v>97</v>
      </c>
      <c r="E174" s="102" t="s">
        <v>288</v>
      </c>
      <c r="F174" s="118" t="s">
        <v>289</v>
      </c>
      <c r="G174" s="119"/>
      <c r="H174" s="119"/>
      <c r="I174" s="119"/>
      <c r="J174" s="103" t="s">
        <v>88</v>
      </c>
      <c r="K174" s="104">
        <v>2077.036</v>
      </c>
      <c r="L174" s="120">
        <v>0</v>
      </c>
      <c r="M174" s="119"/>
      <c r="N174" s="125">
        <f>ROUND($L$174*$K$174,3)</f>
        <v>0</v>
      </c>
      <c r="O174" s="112"/>
      <c r="P174" s="112"/>
      <c r="Q174" s="112"/>
      <c r="R174" s="37"/>
      <c r="T174" s="83"/>
      <c r="U174" s="18" t="s">
        <v>24</v>
      </c>
      <c r="W174" s="99">
        <f>$V$174*$K$174</f>
        <v>0</v>
      </c>
      <c r="X174" s="99">
        <v>1.89077</v>
      </c>
      <c r="Y174" s="99">
        <f>$X$174*$K$174</f>
        <v>3927.19735772</v>
      </c>
      <c r="Z174" s="99">
        <v>0</v>
      </c>
      <c r="AA174" s="100">
        <f>$Z$174*$K$174</f>
        <v>0</v>
      </c>
      <c r="AR174" s="5" t="s">
        <v>94</v>
      </c>
      <c r="AT174" s="5" t="s">
        <v>97</v>
      </c>
      <c r="AU174" s="5" t="s">
        <v>41</v>
      </c>
      <c r="AY174" s="5" t="s">
        <v>87</v>
      </c>
      <c r="BE174" s="34">
        <f>IF($U$174="základná",$N$174,0)</f>
        <v>0</v>
      </c>
      <c r="BF174" s="34">
        <f>IF($U$174="znížená",$N$174,0)</f>
        <v>0</v>
      </c>
      <c r="BG174" s="34">
        <f>IF($U$174="zákl. prenesená",$N$174,0)</f>
        <v>0</v>
      </c>
      <c r="BH174" s="34">
        <f>IF($U$174="zníž. prenesená",$N$174,0)</f>
        <v>0</v>
      </c>
      <c r="BI174" s="34">
        <f>IF($U$174="nulová",$N$174,0)</f>
        <v>0</v>
      </c>
      <c r="BJ174" s="5" t="s">
        <v>41</v>
      </c>
      <c r="BK174" s="77">
        <f>ROUND($L$174*$K$174,3)</f>
        <v>0</v>
      </c>
      <c r="BL174" s="5" t="s">
        <v>89</v>
      </c>
      <c r="BM174" s="5" t="s">
        <v>710</v>
      </c>
    </row>
    <row r="175" spans="2:65" s="5" customFormat="1" ht="24" customHeight="1">
      <c r="B175" s="36"/>
      <c r="C175" s="96" t="s">
        <v>291</v>
      </c>
      <c r="D175" s="96" t="s">
        <v>84</v>
      </c>
      <c r="E175" s="97" t="s">
        <v>292</v>
      </c>
      <c r="F175" s="122" t="s">
        <v>293</v>
      </c>
      <c r="G175" s="112"/>
      <c r="H175" s="112"/>
      <c r="I175" s="112"/>
      <c r="J175" s="98" t="s">
        <v>103</v>
      </c>
      <c r="K175" s="82">
        <v>4352</v>
      </c>
      <c r="L175" s="111">
        <v>0</v>
      </c>
      <c r="M175" s="112"/>
      <c r="N175" s="121">
        <f>ROUND($L$175*$K$175,3)</f>
        <v>0</v>
      </c>
      <c r="O175" s="112"/>
      <c r="P175" s="112"/>
      <c r="Q175" s="112"/>
      <c r="R175" s="37"/>
      <c r="T175" s="83"/>
      <c r="U175" s="18" t="s">
        <v>24</v>
      </c>
      <c r="W175" s="99">
        <f>$V$175*$K$175</f>
        <v>0</v>
      </c>
      <c r="X175" s="99">
        <v>0</v>
      </c>
      <c r="Y175" s="99">
        <f>$X$175*$K$175</f>
        <v>0</v>
      </c>
      <c r="Z175" s="99">
        <v>0</v>
      </c>
      <c r="AA175" s="100">
        <f>$Z$175*$K$175</f>
        <v>0</v>
      </c>
      <c r="AR175" s="5" t="s">
        <v>89</v>
      </c>
      <c r="AT175" s="5" t="s">
        <v>84</v>
      </c>
      <c r="AU175" s="5" t="s">
        <v>41</v>
      </c>
      <c r="AY175" s="5" t="s">
        <v>87</v>
      </c>
      <c r="BE175" s="34">
        <f>IF($U$175="základná",$N$175,0)</f>
        <v>0</v>
      </c>
      <c r="BF175" s="34">
        <f>IF($U$175="znížená",$N$175,0)</f>
        <v>0</v>
      </c>
      <c r="BG175" s="34">
        <f>IF($U$175="zákl. prenesená",$N$175,0)</f>
        <v>0</v>
      </c>
      <c r="BH175" s="34">
        <f>IF($U$175="zníž. prenesená",$N$175,0)</f>
        <v>0</v>
      </c>
      <c r="BI175" s="34">
        <f>IF($U$175="nulová",$N$175,0)</f>
        <v>0</v>
      </c>
      <c r="BJ175" s="5" t="s">
        <v>41</v>
      </c>
      <c r="BK175" s="77">
        <f>ROUND($L$175*$K$175,3)</f>
        <v>0</v>
      </c>
      <c r="BL175" s="5" t="s">
        <v>89</v>
      </c>
      <c r="BM175" s="5" t="s">
        <v>711</v>
      </c>
    </row>
    <row r="176" spans="2:65" s="5" customFormat="1" ht="24" customHeight="1">
      <c r="B176" s="36"/>
      <c r="C176" s="96" t="s">
        <v>295</v>
      </c>
      <c r="D176" s="96" t="s">
        <v>84</v>
      </c>
      <c r="E176" s="97" t="s">
        <v>296</v>
      </c>
      <c r="F176" s="122" t="s">
        <v>297</v>
      </c>
      <c r="G176" s="112"/>
      <c r="H176" s="112"/>
      <c r="I176" s="112"/>
      <c r="J176" s="98" t="s">
        <v>103</v>
      </c>
      <c r="K176" s="82">
        <v>3675</v>
      </c>
      <c r="L176" s="111">
        <v>0</v>
      </c>
      <c r="M176" s="112"/>
      <c r="N176" s="121">
        <f>ROUND($L$176*$K$176,3)</f>
        <v>0</v>
      </c>
      <c r="O176" s="112"/>
      <c r="P176" s="112"/>
      <c r="Q176" s="112"/>
      <c r="R176" s="37"/>
      <c r="T176" s="83"/>
      <c r="U176" s="18" t="s">
        <v>24</v>
      </c>
      <c r="W176" s="99">
        <f>$V$176*$K$176</f>
        <v>0</v>
      </c>
      <c r="X176" s="99">
        <v>0</v>
      </c>
      <c r="Y176" s="99">
        <f>$X$176*$K$176</f>
        <v>0</v>
      </c>
      <c r="Z176" s="99">
        <v>0</v>
      </c>
      <c r="AA176" s="100">
        <f>$Z$176*$K$176</f>
        <v>0</v>
      </c>
      <c r="AR176" s="5" t="s">
        <v>89</v>
      </c>
      <c r="AT176" s="5" t="s">
        <v>84</v>
      </c>
      <c r="AU176" s="5" t="s">
        <v>41</v>
      </c>
      <c r="AY176" s="5" t="s">
        <v>87</v>
      </c>
      <c r="BE176" s="34">
        <f>IF($U$176="základná",$N$176,0)</f>
        <v>0</v>
      </c>
      <c r="BF176" s="34">
        <f>IF($U$176="znížená",$N$176,0)</f>
        <v>0</v>
      </c>
      <c r="BG176" s="34">
        <f>IF($U$176="zákl. prenesená",$N$176,0)</f>
        <v>0</v>
      </c>
      <c r="BH176" s="34">
        <f>IF($U$176="zníž. prenesená",$N$176,0)</f>
        <v>0</v>
      </c>
      <c r="BI176" s="34">
        <f>IF($U$176="nulová",$N$176,0)</f>
        <v>0</v>
      </c>
      <c r="BJ176" s="5" t="s">
        <v>41</v>
      </c>
      <c r="BK176" s="77">
        <f>ROUND($L$176*$K$176,3)</f>
        <v>0</v>
      </c>
      <c r="BL176" s="5" t="s">
        <v>89</v>
      </c>
      <c r="BM176" s="5" t="s">
        <v>712</v>
      </c>
    </row>
    <row r="177" spans="2:65" s="5" customFormat="1" ht="24" customHeight="1">
      <c r="B177" s="36"/>
      <c r="C177" s="96" t="s">
        <v>299</v>
      </c>
      <c r="D177" s="96" t="s">
        <v>84</v>
      </c>
      <c r="E177" s="97" t="s">
        <v>300</v>
      </c>
      <c r="F177" s="122" t="s">
        <v>301</v>
      </c>
      <c r="G177" s="112"/>
      <c r="H177" s="112"/>
      <c r="I177" s="112"/>
      <c r="J177" s="98" t="s">
        <v>103</v>
      </c>
      <c r="K177" s="82">
        <v>3675</v>
      </c>
      <c r="L177" s="111">
        <v>0</v>
      </c>
      <c r="M177" s="112"/>
      <c r="N177" s="121">
        <f>ROUND($L$177*$K$177,3)</f>
        <v>0</v>
      </c>
      <c r="O177" s="112"/>
      <c r="P177" s="112"/>
      <c r="Q177" s="112"/>
      <c r="R177" s="37"/>
      <c r="T177" s="83"/>
      <c r="U177" s="18" t="s">
        <v>24</v>
      </c>
      <c r="W177" s="99">
        <f>$V$177*$K$177</f>
        <v>0</v>
      </c>
      <c r="X177" s="99">
        <v>0</v>
      </c>
      <c r="Y177" s="99">
        <f>$X$177*$K$177</f>
        <v>0</v>
      </c>
      <c r="Z177" s="99">
        <v>0</v>
      </c>
      <c r="AA177" s="100">
        <f>$Z$177*$K$177</f>
        <v>0</v>
      </c>
      <c r="AR177" s="5" t="s">
        <v>89</v>
      </c>
      <c r="AT177" s="5" t="s">
        <v>84</v>
      </c>
      <c r="AU177" s="5" t="s">
        <v>41</v>
      </c>
      <c r="AY177" s="5" t="s">
        <v>87</v>
      </c>
      <c r="BE177" s="34">
        <f>IF($U$177="základná",$N$177,0)</f>
        <v>0</v>
      </c>
      <c r="BF177" s="34">
        <f>IF($U$177="znížená",$N$177,0)</f>
        <v>0</v>
      </c>
      <c r="BG177" s="34">
        <f>IF($U$177="zákl. prenesená",$N$177,0)</f>
        <v>0</v>
      </c>
      <c r="BH177" s="34">
        <f>IF($U$177="zníž. prenesená",$N$177,0)</f>
        <v>0</v>
      </c>
      <c r="BI177" s="34">
        <f>IF($U$177="nulová",$N$177,0)</f>
        <v>0</v>
      </c>
      <c r="BJ177" s="5" t="s">
        <v>41</v>
      </c>
      <c r="BK177" s="77">
        <f>ROUND($L$177*$K$177,3)</f>
        <v>0</v>
      </c>
      <c r="BL177" s="5" t="s">
        <v>89</v>
      </c>
      <c r="BM177" s="5" t="s">
        <v>713</v>
      </c>
    </row>
    <row r="178" spans="2:65" s="5" customFormat="1" ht="13.5" customHeight="1">
      <c r="B178" s="36"/>
      <c r="C178" s="96" t="s">
        <v>303</v>
      </c>
      <c r="D178" s="96" t="s">
        <v>84</v>
      </c>
      <c r="E178" s="97" t="s">
        <v>108</v>
      </c>
      <c r="F178" s="122" t="s">
        <v>109</v>
      </c>
      <c r="G178" s="112"/>
      <c r="H178" s="112"/>
      <c r="I178" s="112"/>
      <c r="J178" s="98" t="s">
        <v>103</v>
      </c>
      <c r="K178" s="82">
        <v>120</v>
      </c>
      <c r="L178" s="111">
        <v>0</v>
      </c>
      <c r="M178" s="112"/>
      <c r="N178" s="121">
        <f>ROUND($L$178*$K$178,3)</f>
        <v>0</v>
      </c>
      <c r="O178" s="112"/>
      <c r="P178" s="112"/>
      <c r="Q178" s="112"/>
      <c r="R178" s="37"/>
      <c r="T178" s="83"/>
      <c r="U178" s="18" t="s">
        <v>24</v>
      </c>
      <c r="W178" s="99">
        <f>$V$178*$K$178</f>
        <v>0</v>
      </c>
      <c r="X178" s="99">
        <v>0</v>
      </c>
      <c r="Y178" s="99">
        <f>$X$178*$K$178</f>
        <v>0</v>
      </c>
      <c r="Z178" s="99">
        <v>0</v>
      </c>
      <c r="AA178" s="100">
        <f>$Z$178*$K$178</f>
        <v>0</v>
      </c>
      <c r="AR178" s="5" t="s">
        <v>89</v>
      </c>
      <c r="AT178" s="5" t="s">
        <v>84</v>
      </c>
      <c r="AU178" s="5" t="s">
        <v>41</v>
      </c>
      <c r="AY178" s="5" t="s">
        <v>87</v>
      </c>
      <c r="BE178" s="34">
        <f>IF($U$178="základná",$N$178,0)</f>
        <v>0</v>
      </c>
      <c r="BF178" s="34">
        <f>IF($U$178="znížená",$N$178,0)</f>
        <v>0</v>
      </c>
      <c r="BG178" s="34">
        <f>IF($U$178="zákl. prenesená",$N$178,0)</f>
        <v>0</v>
      </c>
      <c r="BH178" s="34">
        <f>IF($U$178="zníž. prenesená",$N$178,0)</f>
        <v>0</v>
      </c>
      <c r="BI178" s="34">
        <f>IF($U$178="nulová",$N$178,0)</f>
        <v>0</v>
      </c>
      <c r="BJ178" s="5" t="s">
        <v>41</v>
      </c>
      <c r="BK178" s="77">
        <f>ROUND($L$178*$K$178,3)</f>
        <v>0</v>
      </c>
      <c r="BL178" s="5" t="s">
        <v>89</v>
      </c>
      <c r="BM178" s="5" t="s">
        <v>714</v>
      </c>
    </row>
    <row r="179" spans="2:63" s="87" customFormat="1" ht="30" customHeight="1">
      <c r="B179" s="88"/>
      <c r="D179" s="95" t="s">
        <v>120</v>
      </c>
      <c r="E179" s="95"/>
      <c r="F179" s="95"/>
      <c r="G179" s="95"/>
      <c r="H179" s="95"/>
      <c r="I179" s="95"/>
      <c r="J179" s="95"/>
      <c r="K179" s="95"/>
      <c r="L179" s="95"/>
      <c r="M179" s="95"/>
      <c r="N179" s="116">
        <f>$BK$179</f>
        <v>0</v>
      </c>
      <c r="O179" s="117"/>
      <c r="P179" s="117"/>
      <c r="Q179" s="117"/>
      <c r="R179" s="90"/>
      <c r="T179" s="91"/>
      <c r="W179" s="92">
        <f>$W$180</f>
        <v>0</v>
      </c>
      <c r="Y179" s="92">
        <f>$Y$180</f>
        <v>0</v>
      </c>
      <c r="AA179" s="93">
        <f>$AA$180</f>
        <v>0</v>
      </c>
      <c r="AR179" s="89" t="s">
        <v>40</v>
      </c>
      <c r="AT179" s="89" t="s">
        <v>38</v>
      </c>
      <c r="AU179" s="89" t="s">
        <v>40</v>
      </c>
      <c r="AY179" s="89" t="s">
        <v>87</v>
      </c>
      <c r="BK179" s="94">
        <f>$BK$180</f>
        <v>0</v>
      </c>
    </row>
    <row r="180" spans="2:65" s="5" customFormat="1" ht="34.5" customHeight="1">
      <c r="B180" s="36"/>
      <c r="C180" s="96" t="s">
        <v>305</v>
      </c>
      <c r="D180" s="96" t="s">
        <v>84</v>
      </c>
      <c r="E180" s="97" t="s">
        <v>306</v>
      </c>
      <c r="F180" s="122" t="s">
        <v>307</v>
      </c>
      <c r="G180" s="112"/>
      <c r="H180" s="112"/>
      <c r="I180" s="112"/>
      <c r="J180" s="98" t="s">
        <v>110</v>
      </c>
      <c r="K180" s="82">
        <v>0</v>
      </c>
      <c r="L180" s="111">
        <v>0</v>
      </c>
      <c r="M180" s="112"/>
      <c r="N180" s="121">
        <f>ROUND($L$180*$K$180,3)</f>
        <v>0</v>
      </c>
      <c r="O180" s="112"/>
      <c r="P180" s="112"/>
      <c r="Q180" s="112"/>
      <c r="R180" s="37"/>
      <c r="T180" s="83"/>
      <c r="U180" s="18" t="s">
        <v>24</v>
      </c>
      <c r="W180" s="99">
        <f>$V$180*$K$180</f>
        <v>0</v>
      </c>
      <c r="X180" s="99">
        <v>0.04325</v>
      </c>
      <c r="Y180" s="99">
        <f>$X$180*$K$180</f>
        <v>0</v>
      </c>
      <c r="Z180" s="99">
        <v>0</v>
      </c>
      <c r="AA180" s="100">
        <f>$Z$180*$K$180</f>
        <v>0</v>
      </c>
      <c r="AR180" s="5" t="s">
        <v>89</v>
      </c>
      <c r="AT180" s="5" t="s">
        <v>84</v>
      </c>
      <c r="AU180" s="5" t="s">
        <v>41</v>
      </c>
      <c r="AY180" s="5" t="s">
        <v>87</v>
      </c>
      <c r="BE180" s="34">
        <f>IF($U$180="základná",$N$180,0)</f>
        <v>0</v>
      </c>
      <c r="BF180" s="34">
        <f>IF($U$180="znížená",$N$180,0)</f>
        <v>0</v>
      </c>
      <c r="BG180" s="34">
        <f>IF($U$180="zákl. prenesená",$N$180,0)</f>
        <v>0</v>
      </c>
      <c r="BH180" s="34">
        <f>IF($U$180="zníž. prenesená",$N$180,0)</f>
        <v>0</v>
      </c>
      <c r="BI180" s="34">
        <f>IF($U$180="nulová",$N$180,0)</f>
        <v>0</v>
      </c>
      <c r="BJ180" s="5" t="s">
        <v>41</v>
      </c>
      <c r="BK180" s="77">
        <f>ROUND($L$180*$K$180,3)</f>
        <v>0</v>
      </c>
      <c r="BL180" s="5" t="s">
        <v>89</v>
      </c>
      <c r="BM180" s="5" t="s">
        <v>715</v>
      </c>
    </row>
    <row r="181" spans="2:63" s="87" customFormat="1" ht="30" customHeight="1">
      <c r="B181" s="88"/>
      <c r="D181" s="95" t="s">
        <v>121</v>
      </c>
      <c r="E181" s="95"/>
      <c r="F181" s="95"/>
      <c r="G181" s="95"/>
      <c r="H181" s="95"/>
      <c r="I181" s="95"/>
      <c r="J181" s="95"/>
      <c r="K181" s="95"/>
      <c r="L181" s="95"/>
      <c r="M181" s="95"/>
      <c r="N181" s="116">
        <f>$BK$181</f>
        <v>0</v>
      </c>
      <c r="O181" s="117"/>
      <c r="P181" s="117"/>
      <c r="Q181" s="117"/>
      <c r="R181" s="90"/>
      <c r="T181" s="91"/>
      <c r="W181" s="92">
        <f>SUM($W$182:$W$185)</f>
        <v>0</v>
      </c>
      <c r="Y181" s="92">
        <f>SUM($Y$182:$Y$185)</f>
        <v>1225.5415998</v>
      </c>
      <c r="AA181" s="93">
        <f>SUM($AA$182:$AA$185)</f>
        <v>0</v>
      </c>
      <c r="AR181" s="89" t="s">
        <v>40</v>
      </c>
      <c r="AT181" s="89" t="s">
        <v>38</v>
      </c>
      <c r="AU181" s="89" t="s">
        <v>40</v>
      </c>
      <c r="AY181" s="89" t="s">
        <v>87</v>
      </c>
      <c r="BK181" s="94">
        <f>SUM($BK$182:$BK$185)</f>
        <v>0</v>
      </c>
    </row>
    <row r="182" spans="2:65" s="5" customFormat="1" ht="34.5" customHeight="1">
      <c r="B182" s="36"/>
      <c r="C182" s="96" t="s">
        <v>309</v>
      </c>
      <c r="D182" s="96" t="s">
        <v>84</v>
      </c>
      <c r="E182" s="97" t="s">
        <v>310</v>
      </c>
      <c r="F182" s="122" t="s">
        <v>311</v>
      </c>
      <c r="G182" s="112"/>
      <c r="H182" s="112"/>
      <c r="I182" s="112"/>
      <c r="J182" s="98" t="s">
        <v>88</v>
      </c>
      <c r="K182" s="82">
        <v>631.74</v>
      </c>
      <c r="L182" s="111">
        <v>0</v>
      </c>
      <c r="M182" s="112"/>
      <c r="N182" s="121">
        <f>ROUND($L$182*$K$182,3)</f>
        <v>0</v>
      </c>
      <c r="O182" s="112"/>
      <c r="P182" s="112"/>
      <c r="Q182" s="112"/>
      <c r="R182" s="37"/>
      <c r="T182" s="83"/>
      <c r="U182" s="18" t="s">
        <v>24</v>
      </c>
      <c r="W182" s="99">
        <f>$V$182*$K$182</f>
        <v>0</v>
      </c>
      <c r="X182" s="99">
        <v>1.89077</v>
      </c>
      <c r="Y182" s="99">
        <f>$X$182*$K$182</f>
        <v>1194.4750398</v>
      </c>
      <c r="Z182" s="99">
        <v>0</v>
      </c>
      <c r="AA182" s="100">
        <f>$Z$182*$K$182</f>
        <v>0</v>
      </c>
      <c r="AR182" s="5" t="s">
        <v>89</v>
      </c>
      <c r="AT182" s="5" t="s">
        <v>84</v>
      </c>
      <c r="AU182" s="5" t="s">
        <v>41</v>
      </c>
      <c r="AY182" s="5" t="s">
        <v>87</v>
      </c>
      <c r="BE182" s="34">
        <f>IF($U$182="základná",$N$182,0)</f>
        <v>0</v>
      </c>
      <c r="BF182" s="34">
        <f>IF($U$182="znížená",$N$182,0)</f>
        <v>0</v>
      </c>
      <c r="BG182" s="34">
        <f>IF($U$182="zákl. prenesená",$N$182,0)</f>
        <v>0</v>
      </c>
      <c r="BH182" s="34">
        <f>IF($U$182="zníž. prenesená",$N$182,0)</f>
        <v>0</v>
      </c>
      <c r="BI182" s="34">
        <f>IF($U$182="nulová",$N$182,0)</f>
        <v>0</v>
      </c>
      <c r="BJ182" s="5" t="s">
        <v>41</v>
      </c>
      <c r="BK182" s="77">
        <f>ROUND($L$182*$K$182,3)</f>
        <v>0</v>
      </c>
      <c r="BL182" s="5" t="s">
        <v>89</v>
      </c>
      <c r="BM182" s="5" t="s">
        <v>716</v>
      </c>
    </row>
    <row r="183" spans="2:65" s="5" customFormat="1" ht="24" customHeight="1">
      <c r="B183" s="36"/>
      <c r="C183" s="96" t="s">
        <v>313</v>
      </c>
      <c r="D183" s="96" t="s">
        <v>84</v>
      </c>
      <c r="E183" s="97" t="s">
        <v>314</v>
      </c>
      <c r="F183" s="122" t="s">
        <v>315</v>
      </c>
      <c r="G183" s="112"/>
      <c r="H183" s="112"/>
      <c r="I183" s="112"/>
      <c r="J183" s="98" t="s">
        <v>113</v>
      </c>
      <c r="K183" s="82">
        <v>92</v>
      </c>
      <c r="L183" s="111">
        <v>0</v>
      </c>
      <c r="M183" s="112"/>
      <c r="N183" s="121">
        <f>ROUND($L$183*$K$183,3)</f>
        <v>0</v>
      </c>
      <c r="O183" s="112"/>
      <c r="P183" s="112"/>
      <c r="Q183" s="112"/>
      <c r="R183" s="37"/>
      <c r="T183" s="83"/>
      <c r="U183" s="18" t="s">
        <v>24</v>
      </c>
      <c r="W183" s="99">
        <f>$V$183*$K$183</f>
        <v>0</v>
      </c>
      <c r="X183" s="99">
        <v>0.0066</v>
      </c>
      <c r="Y183" s="99">
        <f>$X$183*$K$183</f>
        <v>0.6072</v>
      </c>
      <c r="Z183" s="99">
        <v>0</v>
      </c>
      <c r="AA183" s="100">
        <f>$Z$183*$K$183</f>
        <v>0</v>
      </c>
      <c r="AR183" s="5" t="s">
        <v>89</v>
      </c>
      <c r="AT183" s="5" t="s">
        <v>84</v>
      </c>
      <c r="AU183" s="5" t="s">
        <v>41</v>
      </c>
      <c r="AY183" s="5" t="s">
        <v>87</v>
      </c>
      <c r="BE183" s="34">
        <f>IF($U$183="základná",$N$183,0)</f>
        <v>0</v>
      </c>
      <c r="BF183" s="34">
        <f>IF($U$183="znížená",$N$183,0)</f>
        <v>0</v>
      </c>
      <c r="BG183" s="34">
        <f>IF($U$183="zákl. prenesená",$N$183,0)</f>
        <v>0</v>
      </c>
      <c r="BH183" s="34">
        <f>IF($U$183="zníž. prenesená",$N$183,0)</f>
        <v>0</v>
      </c>
      <c r="BI183" s="34">
        <f>IF($U$183="nulová",$N$183,0)</f>
        <v>0</v>
      </c>
      <c r="BJ183" s="5" t="s">
        <v>41</v>
      </c>
      <c r="BK183" s="77">
        <f>ROUND($L$183*$K$183,3)</f>
        <v>0</v>
      </c>
      <c r="BL183" s="5" t="s">
        <v>89</v>
      </c>
      <c r="BM183" s="5" t="s">
        <v>717</v>
      </c>
    </row>
    <row r="184" spans="2:65" s="5" customFormat="1" ht="13.5" customHeight="1">
      <c r="B184" s="36"/>
      <c r="C184" s="101" t="s">
        <v>317</v>
      </c>
      <c r="D184" s="101" t="s">
        <v>97</v>
      </c>
      <c r="E184" s="102" t="s">
        <v>318</v>
      </c>
      <c r="F184" s="118" t="s">
        <v>319</v>
      </c>
      <c r="G184" s="119"/>
      <c r="H184" s="119"/>
      <c r="I184" s="119"/>
      <c r="J184" s="103" t="s">
        <v>113</v>
      </c>
      <c r="K184" s="104">
        <v>92.92</v>
      </c>
      <c r="L184" s="120">
        <v>0</v>
      </c>
      <c r="M184" s="119"/>
      <c r="N184" s="125">
        <f>ROUND($L$184*$K$184,3)</f>
        <v>0</v>
      </c>
      <c r="O184" s="112"/>
      <c r="P184" s="112"/>
      <c r="Q184" s="112"/>
      <c r="R184" s="37"/>
      <c r="T184" s="83"/>
      <c r="U184" s="18" t="s">
        <v>24</v>
      </c>
      <c r="W184" s="99">
        <f>$V$184*$K$184</f>
        <v>0</v>
      </c>
      <c r="X184" s="99">
        <v>0.164</v>
      </c>
      <c r="Y184" s="99">
        <f>$X$184*$K$184</f>
        <v>15.238880000000002</v>
      </c>
      <c r="Z184" s="99">
        <v>0</v>
      </c>
      <c r="AA184" s="100">
        <f>$Z$184*$K$184</f>
        <v>0</v>
      </c>
      <c r="AR184" s="5" t="s">
        <v>94</v>
      </c>
      <c r="AT184" s="5" t="s">
        <v>97</v>
      </c>
      <c r="AU184" s="5" t="s">
        <v>41</v>
      </c>
      <c r="AY184" s="5" t="s">
        <v>87</v>
      </c>
      <c r="BE184" s="34">
        <f>IF($U$184="základná",$N$184,0)</f>
        <v>0</v>
      </c>
      <c r="BF184" s="34">
        <f>IF($U$184="znížená",$N$184,0)</f>
        <v>0</v>
      </c>
      <c r="BG184" s="34">
        <f>IF($U$184="zákl. prenesená",$N$184,0)</f>
        <v>0</v>
      </c>
      <c r="BH184" s="34">
        <f>IF($U$184="zníž. prenesená",$N$184,0)</f>
        <v>0</v>
      </c>
      <c r="BI184" s="34">
        <f>IF($U$184="nulová",$N$184,0)</f>
        <v>0</v>
      </c>
      <c r="BJ184" s="5" t="s">
        <v>41</v>
      </c>
      <c r="BK184" s="77">
        <f>ROUND($L$184*$K$184,3)</f>
        <v>0</v>
      </c>
      <c r="BL184" s="5" t="s">
        <v>89</v>
      </c>
      <c r="BM184" s="5" t="s">
        <v>718</v>
      </c>
    </row>
    <row r="185" spans="2:65" s="5" customFormat="1" ht="24" customHeight="1">
      <c r="B185" s="36"/>
      <c r="C185" s="96" t="s">
        <v>321</v>
      </c>
      <c r="D185" s="96" t="s">
        <v>84</v>
      </c>
      <c r="E185" s="97" t="s">
        <v>322</v>
      </c>
      <c r="F185" s="122" t="s">
        <v>323</v>
      </c>
      <c r="G185" s="112"/>
      <c r="H185" s="112"/>
      <c r="I185" s="112"/>
      <c r="J185" s="98" t="s">
        <v>113</v>
      </c>
      <c r="K185" s="82">
        <v>92</v>
      </c>
      <c r="L185" s="111">
        <v>0</v>
      </c>
      <c r="M185" s="112"/>
      <c r="N185" s="121">
        <f>ROUND($L$185*$K$185,3)</f>
        <v>0</v>
      </c>
      <c r="O185" s="112"/>
      <c r="P185" s="112"/>
      <c r="Q185" s="112"/>
      <c r="R185" s="37"/>
      <c r="T185" s="83"/>
      <c r="U185" s="18" t="s">
        <v>24</v>
      </c>
      <c r="W185" s="99">
        <f>$V$185*$K$185</f>
        <v>0</v>
      </c>
      <c r="X185" s="99">
        <v>0.16544</v>
      </c>
      <c r="Y185" s="99">
        <f>$X$185*$K$185</f>
        <v>15.22048</v>
      </c>
      <c r="Z185" s="99">
        <v>0</v>
      </c>
      <c r="AA185" s="100">
        <f>$Z$185*$K$185</f>
        <v>0</v>
      </c>
      <c r="AR185" s="5" t="s">
        <v>89</v>
      </c>
      <c r="AT185" s="5" t="s">
        <v>84</v>
      </c>
      <c r="AU185" s="5" t="s">
        <v>41</v>
      </c>
      <c r="AY185" s="5" t="s">
        <v>87</v>
      </c>
      <c r="BE185" s="34">
        <f>IF($U$185="základná",$N$185,0)</f>
        <v>0</v>
      </c>
      <c r="BF185" s="34">
        <f>IF($U$185="znížená",$N$185,0)</f>
        <v>0</v>
      </c>
      <c r="BG185" s="34">
        <f>IF($U$185="zákl. prenesená",$N$185,0)</f>
        <v>0</v>
      </c>
      <c r="BH185" s="34">
        <f>IF($U$185="zníž. prenesená",$N$185,0)</f>
        <v>0</v>
      </c>
      <c r="BI185" s="34">
        <f>IF($U$185="nulová",$N$185,0)</f>
        <v>0</v>
      </c>
      <c r="BJ185" s="5" t="s">
        <v>41</v>
      </c>
      <c r="BK185" s="77">
        <f>ROUND($L$185*$K$185,3)</f>
        <v>0</v>
      </c>
      <c r="BL185" s="5" t="s">
        <v>89</v>
      </c>
      <c r="BM185" s="5" t="s">
        <v>719</v>
      </c>
    </row>
    <row r="186" spans="2:63" s="87" customFormat="1" ht="30" customHeight="1">
      <c r="B186" s="88"/>
      <c r="D186" s="95" t="s">
        <v>106</v>
      </c>
      <c r="E186" s="95"/>
      <c r="F186" s="95"/>
      <c r="G186" s="95"/>
      <c r="H186" s="95"/>
      <c r="I186" s="95"/>
      <c r="J186" s="95"/>
      <c r="K186" s="95"/>
      <c r="L186" s="95"/>
      <c r="M186" s="95"/>
      <c r="N186" s="116">
        <f>$BK$186</f>
        <v>0</v>
      </c>
      <c r="O186" s="117"/>
      <c r="P186" s="117"/>
      <c r="Q186" s="117"/>
      <c r="R186" s="90"/>
      <c r="T186" s="91"/>
      <c r="W186" s="92">
        <f>SUM($W$187:$W$198)</f>
        <v>0</v>
      </c>
      <c r="Y186" s="92">
        <f>SUM($Y$187:$Y$198)</f>
        <v>5010.574419</v>
      </c>
      <c r="AA186" s="93">
        <f>SUM($AA$187:$AA$198)</f>
        <v>0</v>
      </c>
      <c r="AR186" s="89" t="s">
        <v>40</v>
      </c>
      <c r="AT186" s="89" t="s">
        <v>38</v>
      </c>
      <c r="AU186" s="89" t="s">
        <v>40</v>
      </c>
      <c r="AY186" s="89" t="s">
        <v>87</v>
      </c>
      <c r="BK186" s="94">
        <f>SUM($BK$187:$BK$198)</f>
        <v>0</v>
      </c>
    </row>
    <row r="187" spans="2:65" s="5" customFormat="1" ht="24" customHeight="1">
      <c r="B187" s="36"/>
      <c r="C187" s="96" t="s">
        <v>325</v>
      </c>
      <c r="D187" s="96" t="s">
        <v>84</v>
      </c>
      <c r="E187" s="97" t="s">
        <v>326</v>
      </c>
      <c r="F187" s="122" t="s">
        <v>327</v>
      </c>
      <c r="G187" s="112"/>
      <c r="H187" s="112"/>
      <c r="I187" s="112"/>
      <c r="J187" s="98" t="s">
        <v>103</v>
      </c>
      <c r="K187" s="82">
        <v>3425.625</v>
      </c>
      <c r="L187" s="111">
        <v>0</v>
      </c>
      <c r="M187" s="112"/>
      <c r="N187" s="121">
        <f>ROUND($L$187*$K$187,3)</f>
        <v>0</v>
      </c>
      <c r="O187" s="112"/>
      <c r="P187" s="112"/>
      <c r="Q187" s="112"/>
      <c r="R187" s="37"/>
      <c r="T187" s="83"/>
      <c r="U187" s="18" t="s">
        <v>24</v>
      </c>
      <c r="W187" s="99">
        <f>$V$187*$K$187</f>
        <v>0</v>
      </c>
      <c r="X187" s="99">
        <v>0.60104</v>
      </c>
      <c r="Y187" s="99">
        <f>$X$187*$K$187</f>
        <v>2058.93765</v>
      </c>
      <c r="Z187" s="99">
        <v>0</v>
      </c>
      <c r="AA187" s="100">
        <f>$Z$187*$K$187</f>
        <v>0</v>
      </c>
      <c r="AR187" s="5" t="s">
        <v>89</v>
      </c>
      <c r="AT187" s="5" t="s">
        <v>84</v>
      </c>
      <c r="AU187" s="5" t="s">
        <v>41</v>
      </c>
      <c r="AY187" s="5" t="s">
        <v>87</v>
      </c>
      <c r="BE187" s="34">
        <f>IF($U$187="základná",$N$187,0)</f>
        <v>0</v>
      </c>
      <c r="BF187" s="34">
        <f>IF($U$187="znížená",$N$187,0)</f>
        <v>0</v>
      </c>
      <c r="BG187" s="34">
        <f>IF($U$187="zákl. prenesená",$N$187,0)</f>
        <v>0</v>
      </c>
      <c r="BH187" s="34">
        <f>IF($U$187="zníž. prenesená",$N$187,0)</f>
        <v>0</v>
      </c>
      <c r="BI187" s="34">
        <f>IF($U$187="nulová",$N$187,0)</f>
        <v>0</v>
      </c>
      <c r="BJ187" s="5" t="s">
        <v>41</v>
      </c>
      <c r="BK187" s="77">
        <f>ROUND($L$187*$K$187,3)</f>
        <v>0</v>
      </c>
      <c r="BL187" s="5" t="s">
        <v>89</v>
      </c>
      <c r="BM187" s="5" t="s">
        <v>720</v>
      </c>
    </row>
    <row r="188" spans="2:65" s="5" customFormat="1" ht="24" customHeight="1">
      <c r="B188" s="36"/>
      <c r="C188" s="96" t="s">
        <v>329</v>
      </c>
      <c r="D188" s="96" t="s">
        <v>84</v>
      </c>
      <c r="E188" s="97" t="s">
        <v>330</v>
      </c>
      <c r="F188" s="122" t="s">
        <v>331</v>
      </c>
      <c r="G188" s="112"/>
      <c r="H188" s="112"/>
      <c r="I188" s="112"/>
      <c r="J188" s="98" t="s">
        <v>103</v>
      </c>
      <c r="K188" s="82">
        <v>3580.625</v>
      </c>
      <c r="L188" s="111">
        <v>0</v>
      </c>
      <c r="M188" s="112"/>
      <c r="N188" s="121">
        <f>ROUND($L$188*$K$188,3)</f>
        <v>0</v>
      </c>
      <c r="O188" s="112"/>
      <c r="P188" s="112"/>
      <c r="Q188" s="112"/>
      <c r="R188" s="37"/>
      <c r="T188" s="83"/>
      <c r="U188" s="18" t="s">
        <v>24</v>
      </c>
      <c r="W188" s="99">
        <f>$V$188*$K$188</f>
        <v>0</v>
      </c>
      <c r="X188" s="99">
        <v>0.27994</v>
      </c>
      <c r="Y188" s="99">
        <f>$X$188*$K$188</f>
        <v>1002.3601625000001</v>
      </c>
      <c r="Z188" s="99">
        <v>0</v>
      </c>
      <c r="AA188" s="100">
        <f>$Z$188*$K$188</f>
        <v>0</v>
      </c>
      <c r="AR188" s="5" t="s">
        <v>89</v>
      </c>
      <c r="AT188" s="5" t="s">
        <v>84</v>
      </c>
      <c r="AU188" s="5" t="s">
        <v>41</v>
      </c>
      <c r="AY188" s="5" t="s">
        <v>87</v>
      </c>
      <c r="BE188" s="34">
        <f>IF($U$188="základná",$N$188,0)</f>
        <v>0</v>
      </c>
      <c r="BF188" s="34">
        <f>IF($U$188="znížená",$N$188,0)</f>
        <v>0</v>
      </c>
      <c r="BG188" s="34">
        <f>IF($U$188="zákl. prenesená",$N$188,0)</f>
        <v>0</v>
      </c>
      <c r="BH188" s="34">
        <f>IF($U$188="zníž. prenesená",$N$188,0)</f>
        <v>0</v>
      </c>
      <c r="BI188" s="34">
        <f>IF($U$188="nulová",$N$188,0)</f>
        <v>0</v>
      </c>
      <c r="BJ188" s="5" t="s">
        <v>41</v>
      </c>
      <c r="BK188" s="77">
        <f>ROUND($L$188*$K$188,3)</f>
        <v>0</v>
      </c>
      <c r="BL188" s="5" t="s">
        <v>89</v>
      </c>
      <c r="BM188" s="5" t="s">
        <v>721</v>
      </c>
    </row>
    <row r="189" spans="2:65" s="5" customFormat="1" ht="24" customHeight="1">
      <c r="B189" s="36"/>
      <c r="C189" s="96" t="s">
        <v>333</v>
      </c>
      <c r="D189" s="96" t="s">
        <v>84</v>
      </c>
      <c r="E189" s="97" t="s">
        <v>334</v>
      </c>
      <c r="F189" s="122" t="s">
        <v>335</v>
      </c>
      <c r="G189" s="112"/>
      <c r="H189" s="112"/>
      <c r="I189" s="112"/>
      <c r="J189" s="98" t="s">
        <v>103</v>
      </c>
      <c r="K189" s="82">
        <v>3580.625</v>
      </c>
      <c r="L189" s="111">
        <v>0</v>
      </c>
      <c r="M189" s="112"/>
      <c r="N189" s="121">
        <f>ROUND($L$189*$K$189,3)</f>
        <v>0</v>
      </c>
      <c r="O189" s="112"/>
      <c r="P189" s="112"/>
      <c r="Q189" s="112"/>
      <c r="R189" s="37"/>
      <c r="T189" s="83"/>
      <c r="U189" s="18" t="s">
        <v>24</v>
      </c>
      <c r="W189" s="99">
        <f>$V$189*$K$189</f>
        <v>0</v>
      </c>
      <c r="X189" s="99">
        <v>0.1012</v>
      </c>
      <c r="Y189" s="99">
        <f>$X$189*$K$189</f>
        <v>362.35925</v>
      </c>
      <c r="Z189" s="99">
        <v>0</v>
      </c>
      <c r="AA189" s="100">
        <f>$Z$189*$K$189</f>
        <v>0</v>
      </c>
      <c r="AR189" s="5" t="s">
        <v>89</v>
      </c>
      <c r="AT189" s="5" t="s">
        <v>84</v>
      </c>
      <c r="AU189" s="5" t="s">
        <v>41</v>
      </c>
      <c r="AY189" s="5" t="s">
        <v>87</v>
      </c>
      <c r="BE189" s="34">
        <f>IF($U$189="základná",$N$189,0)</f>
        <v>0</v>
      </c>
      <c r="BF189" s="34">
        <f>IF($U$189="znížená",$N$189,0)</f>
        <v>0</v>
      </c>
      <c r="BG189" s="34">
        <f>IF($U$189="zákl. prenesená",$N$189,0)</f>
        <v>0</v>
      </c>
      <c r="BH189" s="34">
        <f>IF($U$189="zníž. prenesená",$N$189,0)</f>
        <v>0</v>
      </c>
      <c r="BI189" s="34">
        <f>IF($U$189="nulová",$N$189,0)</f>
        <v>0</v>
      </c>
      <c r="BJ189" s="5" t="s">
        <v>41</v>
      </c>
      <c r="BK189" s="77">
        <f>ROUND($L$189*$K$189,3)</f>
        <v>0</v>
      </c>
      <c r="BL189" s="5" t="s">
        <v>89</v>
      </c>
      <c r="BM189" s="5" t="s">
        <v>722</v>
      </c>
    </row>
    <row r="190" spans="2:65" s="5" customFormat="1" ht="13.5" customHeight="1">
      <c r="B190" s="36"/>
      <c r="C190" s="96" t="s">
        <v>337</v>
      </c>
      <c r="D190" s="96" t="s">
        <v>84</v>
      </c>
      <c r="E190" s="97" t="s">
        <v>338</v>
      </c>
      <c r="F190" s="122" t="s">
        <v>813</v>
      </c>
      <c r="G190" s="112"/>
      <c r="H190" s="112"/>
      <c r="I190" s="112"/>
      <c r="J190" s="98" t="s">
        <v>103</v>
      </c>
      <c r="K190" s="82">
        <v>3425.625</v>
      </c>
      <c r="L190" s="111">
        <v>0</v>
      </c>
      <c r="M190" s="112"/>
      <c r="N190" s="121">
        <f>ROUND($L$190*$K$190,3)</f>
        <v>0</v>
      </c>
      <c r="O190" s="112"/>
      <c r="P190" s="112"/>
      <c r="Q190" s="112"/>
      <c r="R190" s="37"/>
      <c r="T190" s="83"/>
      <c r="U190" s="18" t="s">
        <v>24</v>
      </c>
      <c r="W190" s="99">
        <f>$V$190*$K$190</f>
        <v>0</v>
      </c>
      <c r="X190" s="99">
        <v>0.31743</v>
      </c>
      <c r="Y190" s="99">
        <f>$X$190*$K$190</f>
        <v>1087.39614375</v>
      </c>
      <c r="Z190" s="99">
        <v>0</v>
      </c>
      <c r="AA190" s="100">
        <f>$Z$190*$K$190</f>
        <v>0</v>
      </c>
      <c r="AR190" s="5" t="s">
        <v>89</v>
      </c>
      <c r="AT190" s="5" t="s">
        <v>84</v>
      </c>
      <c r="AU190" s="5" t="s">
        <v>41</v>
      </c>
      <c r="AY190" s="5" t="s">
        <v>87</v>
      </c>
      <c r="BE190" s="34">
        <f>IF($U$190="základná",$N$190,0)</f>
        <v>0</v>
      </c>
      <c r="BF190" s="34">
        <f>IF($U$190="znížená",$N$190,0)</f>
        <v>0</v>
      </c>
      <c r="BG190" s="34">
        <f>IF($U$190="zákl. prenesená",$N$190,0)</f>
        <v>0</v>
      </c>
      <c r="BH190" s="34">
        <f>IF($U$190="zníž. prenesená",$N$190,0)</f>
        <v>0</v>
      </c>
      <c r="BI190" s="34">
        <f>IF($U$190="nulová",$N$190,0)</f>
        <v>0</v>
      </c>
      <c r="BJ190" s="5" t="s">
        <v>41</v>
      </c>
      <c r="BK190" s="77">
        <f>ROUND($L$190*$K$190,3)</f>
        <v>0</v>
      </c>
      <c r="BL190" s="5" t="s">
        <v>89</v>
      </c>
      <c r="BM190" s="5" t="s">
        <v>844</v>
      </c>
    </row>
    <row r="191" spans="2:65" s="5" customFormat="1" ht="24" customHeight="1">
      <c r="B191" s="36"/>
      <c r="C191" s="96" t="s">
        <v>341</v>
      </c>
      <c r="D191" s="96" t="s">
        <v>84</v>
      </c>
      <c r="E191" s="97" t="s">
        <v>342</v>
      </c>
      <c r="F191" s="122" t="s">
        <v>343</v>
      </c>
      <c r="G191" s="112"/>
      <c r="H191" s="112"/>
      <c r="I191" s="112"/>
      <c r="J191" s="98" t="s">
        <v>103</v>
      </c>
      <c r="K191" s="82">
        <v>3425.625</v>
      </c>
      <c r="L191" s="111">
        <v>0</v>
      </c>
      <c r="M191" s="112"/>
      <c r="N191" s="121">
        <f>ROUND($L$191*$K$191,3)</f>
        <v>0</v>
      </c>
      <c r="O191" s="112"/>
      <c r="P191" s="112"/>
      <c r="Q191" s="112"/>
      <c r="R191" s="37"/>
      <c r="T191" s="83"/>
      <c r="U191" s="18" t="s">
        <v>24</v>
      </c>
      <c r="W191" s="99">
        <f>$V$191*$K$191</f>
        <v>0</v>
      </c>
      <c r="X191" s="99">
        <v>0.12819</v>
      </c>
      <c r="Y191" s="99">
        <f>$X$191*$K$191</f>
        <v>439.13086875</v>
      </c>
      <c r="Z191" s="99">
        <v>0</v>
      </c>
      <c r="AA191" s="100">
        <f>$Z$191*$K$191</f>
        <v>0</v>
      </c>
      <c r="AR191" s="5" t="s">
        <v>89</v>
      </c>
      <c r="AT191" s="5" t="s">
        <v>84</v>
      </c>
      <c r="AU191" s="5" t="s">
        <v>41</v>
      </c>
      <c r="AY191" s="5" t="s">
        <v>87</v>
      </c>
      <c r="BE191" s="34">
        <f>IF($U$191="základná",$N$191,0)</f>
        <v>0</v>
      </c>
      <c r="BF191" s="34">
        <f>IF($U$191="znížená",$N$191,0)</f>
        <v>0</v>
      </c>
      <c r="BG191" s="34">
        <f>IF($U$191="zákl. prenesená",$N$191,0)</f>
        <v>0</v>
      </c>
      <c r="BH191" s="34">
        <f>IF($U$191="zníž. prenesená",$N$191,0)</f>
        <v>0</v>
      </c>
      <c r="BI191" s="34">
        <f>IF($U$191="nulová",$N$191,0)</f>
        <v>0</v>
      </c>
      <c r="BJ191" s="5" t="s">
        <v>41</v>
      </c>
      <c r="BK191" s="77">
        <f>ROUND($L$191*$K$191,3)</f>
        <v>0</v>
      </c>
      <c r="BL191" s="5" t="s">
        <v>89</v>
      </c>
      <c r="BM191" s="5" t="s">
        <v>724</v>
      </c>
    </row>
    <row r="192" spans="2:65" s="5" customFormat="1" ht="24" customHeight="1">
      <c r="B192" s="36"/>
      <c r="C192" s="96" t="s">
        <v>345</v>
      </c>
      <c r="D192" s="96" t="s">
        <v>84</v>
      </c>
      <c r="E192" s="97" t="s">
        <v>346</v>
      </c>
      <c r="F192" s="122" t="s">
        <v>815</v>
      </c>
      <c r="G192" s="112"/>
      <c r="H192" s="112"/>
      <c r="I192" s="112"/>
      <c r="J192" s="98" t="s">
        <v>103</v>
      </c>
      <c r="K192" s="82">
        <v>0</v>
      </c>
      <c r="L192" s="111">
        <v>0</v>
      </c>
      <c r="M192" s="112"/>
      <c r="N192" s="121">
        <f>ROUND($L$192*$K$192,3)</f>
        <v>0</v>
      </c>
      <c r="O192" s="112"/>
      <c r="P192" s="112"/>
      <c r="Q192" s="112"/>
      <c r="R192" s="37"/>
      <c r="T192" s="83"/>
      <c r="U192" s="18" t="s">
        <v>24</v>
      </c>
      <c r="W192" s="99">
        <f>$V$192*$K$192</f>
        <v>0</v>
      </c>
      <c r="X192" s="99">
        <v>0.22589</v>
      </c>
      <c r="Y192" s="99">
        <f>$X$192*$K$192</f>
        <v>0</v>
      </c>
      <c r="Z192" s="99">
        <v>0</v>
      </c>
      <c r="AA192" s="100">
        <f>$Z$192*$K$192</f>
        <v>0</v>
      </c>
      <c r="AR192" s="5" t="s">
        <v>89</v>
      </c>
      <c r="AT192" s="5" t="s">
        <v>84</v>
      </c>
      <c r="AU192" s="5" t="s">
        <v>41</v>
      </c>
      <c r="AY192" s="5" t="s">
        <v>87</v>
      </c>
      <c r="BE192" s="34">
        <f>IF($U$192="základná",$N$192,0)</f>
        <v>0</v>
      </c>
      <c r="BF192" s="34">
        <f>IF($U$192="znížená",$N$192,0)</f>
        <v>0</v>
      </c>
      <c r="BG192" s="34">
        <f>IF($U$192="zákl. prenesená",$N$192,0)</f>
        <v>0</v>
      </c>
      <c r="BH192" s="34">
        <f>IF($U$192="zníž. prenesená",$N$192,0)</f>
        <v>0</v>
      </c>
      <c r="BI192" s="34">
        <f>IF($U$192="nulová",$N$192,0)</f>
        <v>0</v>
      </c>
      <c r="BJ192" s="5" t="s">
        <v>41</v>
      </c>
      <c r="BK192" s="77">
        <f>ROUND($L$192*$K$192,3)</f>
        <v>0</v>
      </c>
      <c r="BL192" s="5" t="s">
        <v>89</v>
      </c>
      <c r="BM192" s="5" t="s">
        <v>725</v>
      </c>
    </row>
    <row r="193" spans="2:65" s="5" customFormat="1" ht="24" customHeight="1">
      <c r="B193" s="36"/>
      <c r="C193" s="96" t="s">
        <v>349</v>
      </c>
      <c r="D193" s="96" t="s">
        <v>84</v>
      </c>
      <c r="E193" s="97" t="s">
        <v>350</v>
      </c>
      <c r="F193" s="122" t="s">
        <v>351</v>
      </c>
      <c r="G193" s="112"/>
      <c r="H193" s="112"/>
      <c r="I193" s="112"/>
      <c r="J193" s="98" t="s">
        <v>103</v>
      </c>
      <c r="K193" s="82">
        <v>35</v>
      </c>
      <c r="L193" s="111">
        <v>0</v>
      </c>
      <c r="M193" s="112"/>
      <c r="N193" s="121">
        <f>ROUND($L$193*$K$193,3)</f>
        <v>0</v>
      </c>
      <c r="O193" s="112"/>
      <c r="P193" s="112"/>
      <c r="Q193" s="112"/>
      <c r="R193" s="37"/>
      <c r="T193" s="83"/>
      <c r="U193" s="18" t="s">
        <v>24</v>
      </c>
      <c r="W193" s="99">
        <f>$V$193*$K$193</f>
        <v>0</v>
      </c>
      <c r="X193" s="99">
        <v>0.25332</v>
      </c>
      <c r="Y193" s="99">
        <f>$X$193*$K$193</f>
        <v>8.8662</v>
      </c>
      <c r="Z193" s="99">
        <v>0</v>
      </c>
      <c r="AA193" s="100">
        <f>$Z$193*$K$193</f>
        <v>0</v>
      </c>
      <c r="AR193" s="5" t="s">
        <v>89</v>
      </c>
      <c r="AT193" s="5" t="s">
        <v>84</v>
      </c>
      <c r="AU193" s="5" t="s">
        <v>41</v>
      </c>
      <c r="AY193" s="5" t="s">
        <v>87</v>
      </c>
      <c r="BE193" s="34">
        <f>IF($U$193="základná",$N$193,0)</f>
        <v>0</v>
      </c>
      <c r="BF193" s="34">
        <f>IF($U$193="znížená",$N$193,0)</f>
        <v>0</v>
      </c>
      <c r="BG193" s="34">
        <f>IF($U$193="zákl. prenesená",$N$193,0)</f>
        <v>0</v>
      </c>
      <c r="BH193" s="34">
        <f>IF($U$193="zníž. prenesená",$N$193,0)</f>
        <v>0</v>
      </c>
      <c r="BI193" s="34">
        <f>IF($U$193="nulová",$N$193,0)</f>
        <v>0</v>
      </c>
      <c r="BJ193" s="5" t="s">
        <v>41</v>
      </c>
      <c r="BK193" s="77">
        <f>ROUND($L$193*$K$193,3)</f>
        <v>0</v>
      </c>
      <c r="BL193" s="5" t="s">
        <v>89</v>
      </c>
      <c r="BM193" s="5" t="s">
        <v>726</v>
      </c>
    </row>
    <row r="194" spans="2:65" s="5" customFormat="1" ht="24" customHeight="1">
      <c r="B194" s="36"/>
      <c r="C194" s="96" t="s">
        <v>353</v>
      </c>
      <c r="D194" s="96" t="s">
        <v>84</v>
      </c>
      <c r="E194" s="97" t="s">
        <v>354</v>
      </c>
      <c r="F194" s="122" t="s">
        <v>355</v>
      </c>
      <c r="G194" s="112"/>
      <c r="H194" s="112"/>
      <c r="I194" s="112"/>
      <c r="J194" s="98" t="s">
        <v>103</v>
      </c>
      <c r="K194" s="82">
        <v>120</v>
      </c>
      <c r="L194" s="111">
        <v>0</v>
      </c>
      <c r="M194" s="112"/>
      <c r="N194" s="121">
        <f>ROUND($L$194*$K$194,3)</f>
        <v>0</v>
      </c>
      <c r="O194" s="112"/>
      <c r="P194" s="112"/>
      <c r="Q194" s="112"/>
      <c r="R194" s="37"/>
      <c r="T194" s="83"/>
      <c r="U194" s="18" t="s">
        <v>24</v>
      </c>
      <c r="W194" s="99">
        <f>$V$194*$K$194</f>
        <v>0</v>
      </c>
      <c r="X194" s="99">
        <v>0.39278495</v>
      </c>
      <c r="Y194" s="99">
        <f>$X$194*$K$194</f>
        <v>47.134194</v>
      </c>
      <c r="Z194" s="99">
        <v>0</v>
      </c>
      <c r="AA194" s="100">
        <f>$Z$194*$K$194</f>
        <v>0</v>
      </c>
      <c r="AR194" s="5" t="s">
        <v>89</v>
      </c>
      <c r="AT194" s="5" t="s">
        <v>84</v>
      </c>
      <c r="AU194" s="5" t="s">
        <v>41</v>
      </c>
      <c r="AY194" s="5" t="s">
        <v>87</v>
      </c>
      <c r="BE194" s="34">
        <f>IF($U$194="základná",$N$194,0)</f>
        <v>0</v>
      </c>
      <c r="BF194" s="34">
        <f>IF($U$194="znížená",$N$194,0)</f>
        <v>0</v>
      </c>
      <c r="BG194" s="34">
        <f>IF($U$194="zákl. prenesená",$N$194,0)</f>
        <v>0</v>
      </c>
      <c r="BH194" s="34">
        <f>IF($U$194="zníž. prenesená",$N$194,0)</f>
        <v>0</v>
      </c>
      <c r="BI194" s="34">
        <f>IF($U$194="nulová",$N$194,0)</f>
        <v>0</v>
      </c>
      <c r="BJ194" s="5" t="s">
        <v>41</v>
      </c>
      <c r="BK194" s="77">
        <f>ROUND($L$194*$K$194,3)</f>
        <v>0</v>
      </c>
      <c r="BL194" s="5" t="s">
        <v>89</v>
      </c>
      <c r="BM194" s="5" t="s">
        <v>727</v>
      </c>
    </row>
    <row r="195" spans="2:65" s="5" customFormat="1" ht="24" customHeight="1">
      <c r="B195" s="36"/>
      <c r="C195" s="96" t="s">
        <v>357</v>
      </c>
      <c r="D195" s="96" t="s">
        <v>84</v>
      </c>
      <c r="E195" s="97" t="s">
        <v>358</v>
      </c>
      <c r="F195" s="122" t="s">
        <v>359</v>
      </c>
      <c r="G195" s="112"/>
      <c r="H195" s="112"/>
      <c r="I195" s="112"/>
      <c r="J195" s="98" t="s">
        <v>110</v>
      </c>
      <c r="K195" s="82">
        <v>5</v>
      </c>
      <c r="L195" s="111">
        <v>0</v>
      </c>
      <c r="M195" s="112"/>
      <c r="N195" s="121">
        <f>ROUND($L$195*$K$195,3)</f>
        <v>0</v>
      </c>
      <c r="O195" s="112"/>
      <c r="P195" s="112"/>
      <c r="Q195" s="112"/>
      <c r="R195" s="37"/>
      <c r="T195" s="83"/>
      <c r="U195" s="18" t="s">
        <v>24</v>
      </c>
      <c r="W195" s="99">
        <f>$V$195*$K$195</f>
        <v>0</v>
      </c>
      <c r="X195" s="99">
        <v>0.59759</v>
      </c>
      <c r="Y195" s="99">
        <f>$X$195*$K$195</f>
        <v>2.9879499999999997</v>
      </c>
      <c r="Z195" s="99">
        <v>0</v>
      </c>
      <c r="AA195" s="100">
        <f>$Z$195*$K$195</f>
        <v>0</v>
      </c>
      <c r="AR195" s="5" t="s">
        <v>89</v>
      </c>
      <c r="AT195" s="5" t="s">
        <v>84</v>
      </c>
      <c r="AU195" s="5" t="s">
        <v>41</v>
      </c>
      <c r="AY195" s="5" t="s">
        <v>87</v>
      </c>
      <c r="BE195" s="34">
        <f>IF($U$195="základná",$N$195,0)</f>
        <v>0</v>
      </c>
      <c r="BF195" s="34">
        <f>IF($U$195="znížená",$N$195,0)</f>
        <v>0</v>
      </c>
      <c r="BG195" s="34">
        <f>IF($U$195="zákl. prenesená",$N$195,0)</f>
        <v>0</v>
      </c>
      <c r="BH195" s="34">
        <f>IF($U$195="zníž. prenesená",$N$195,0)</f>
        <v>0</v>
      </c>
      <c r="BI195" s="34">
        <f>IF($U$195="nulová",$N$195,0)</f>
        <v>0</v>
      </c>
      <c r="BJ195" s="5" t="s">
        <v>41</v>
      </c>
      <c r="BK195" s="77">
        <f>ROUND($L$195*$K$195,3)</f>
        <v>0</v>
      </c>
      <c r="BL195" s="5" t="s">
        <v>89</v>
      </c>
      <c r="BM195" s="5" t="s">
        <v>728</v>
      </c>
    </row>
    <row r="196" spans="2:65" s="5" customFormat="1" ht="24" customHeight="1">
      <c r="B196" s="36"/>
      <c r="C196" s="101" t="s">
        <v>361</v>
      </c>
      <c r="D196" s="101" t="s">
        <v>97</v>
      </c>
      <c r="E196" s="102" t="s">
        <v>362</v>
      </c>
      <c r="F196" s="118" t="s">
        <v>363</v>
      </c>
      <c r="G196" s="119"/>
      <c r="H196" s="119"/>
      <c r="I196" s="119"/>
      <c r="J196" s="103" t="s">
        <v>113</v>
      </c>
      <c r="K196" s="104">
        <v>10</v>
      </c>
      <c r="L196" s="120">
        <v>0</v>
      </c>
      <c r="M196" s="119"/>
      <c r="N196" s="125">
        <f>ROUND($L$196*$K$196,3)</f>
        <v>0</v>
      </c>
      <c r="O196" s="112"/>
      <c r="P196" s="112"/>
      <c r="Q196" s="112"/>
      <c r="R196" s="37"/>
      <c r="T196" s="83"/>
      <c r="U196" s="18" t="s">
        <v>24</v>
      </c>
      <c r="W196" s="99">
        <f>$V$196*$K$196</f>
        <v>0</v>
      </c>
      <c r="X196" s="99">
        <v>0.12</v>
      </c>
      <c r="Y196" s="99">
        <f>$X$196*$K$196</f>
        <v>1.2</v>
      </c>
      <c r="Z196" s="99">
        <v>0</v>
      </c>
      <c r="AA196" s="100">
        <f>$Z$196*$K$196</f>
        <v>0</v>
      </c>
      <c r="AR196" s="5" t="s">
        <v>94</v>
      </c>
      <c r="AT196" s="5" t="s">
        <v>97</v>
      </c>
      <c r="AU196" s="5" t="s">
        <v>41</v>
      </c>
      <c r="AY196" s="5" t="s">
        <v>87</v>
      </c>
      <c r="BE196" s="34">
        <f>IF($U$196="základná",$N$196,0)</f>
        <v>0</v>
      </c>
      <c r="BF196" s="34">
        <f>IF($U$196="znížená",$N$196,0)</f>
        <v>0</v>
      </c>
      <c r="BG196" s="34">
        <f>IF($U$196="zákl. prenesená",$N$196,0)</f>
        <v>0</v>
      </c>
      <c r="BH196" s="34">
        <f>IF($U$196="zníž. prenesená",$N$196,0)</f>
        <v>0</v>
      </c>
      <c r="BI196" s="34">
        <f>IF($U$196="nulová",$N$196,0)</f>
        <v>0</v>
      </c>
      <c r="BJ196" s="5" t="s">
        <v>41</v>
      </c>
      <c r="BK196" s="77">
        <f>ROUND($L$196*$K$196,3)</f>
        <v>0</v>
      </c>
      <c r="BL196" s="5" t="s">
        <v>89</v>
      </c>
      <c r="BM196" s="5" t="s">
        <v>729</v>
      </c>
    </row>
    <row r="197" spans="2:65" s="5" customFormat="1" ht="24" customHeight="1">
      <c r="B197" s="36"/>
      <c r="C197" s="101" t="s">
        <v>365</v>
      </c>
      <c r="D197" s="101" t="s">
        <v>97</v>
      </c>
      <c r="E197" s="102" t="s">
        <v>366</v>
      </c>
      <c r="F197" s="118" t="s">
        <v>730</v>
      </c>
      <c r="G197" s="119"/>
      <c r="H197" s="119"/>
      <c r="I197" s="119"/>
      <c r="J197" s="103" t="s">
        <v>113</v>
      </c>
      <c r="K197" s="104">
        <v>10</v>
      </c>
      <c r="L197" s="120">
        <v>0</v>
      </c>
      <c r="M197" s="119"/>
      <c r="N197" s="125">
        <f>ROUND($L$197*$K$197,3)</f>
        <v>0</v>
      </c>
      <c r="O197" s="112"/>
      <c r="P197" s="112"/>
      <c r="Q197" s="112"/>
      <c r="R197" s="37"/>
      <c r="T197" s="83"/>
      <c r="U197" s="18" t="s">
        <v>24</v>
      </c>
      <c r="W197" s="99">
        <f>$V$197*$K$197</f>
        <v>0</v>
      </c>
      <c r="X197" s="99">
        <v>0.02</v>
      </c>
      <c r="Y197" s="99">
        <f>$X$197*$K$197</f>
        <v>0.2</v>
      </c>
      <c r="Z197" s="99">
        <v>0</v>
      </c>
      <c r="AA197" s="100">
        <f>$Z$197*$K$197</f>
        <v>0</v>
      </c>
      <c r="AR197" s="5" t="s">
        <v>94</v>
      </c>
      <c r="AT197" s="5" t="s">
        <v>97</v>
      </c>
      <c r="AU197" s="5" t="s">
        <v>41</v>
      </c>
      <c r="AY197" s="5" t="s">
        <v>87</v>
      </c>
      <c r="BE197" s="34">
        <f>IF($U$197="základná",$N$197,0)</f>
        <v>0</v>
      </c>
      <c r="BF197" s="34">
        <f>IF($U$197="znížená",$N$197,0)</f>
        <v>0</v>
      </c>
      <c r="BG197" s="34">
        <f>IF($U$197="zákl. prenesená",$N$197,0)</f>
        <v>0</v>
      </c>
      <c r="BH197" s="34">
        <f>IF($U$197="zníž. prenesená",$N$197,0)</f>
        <v>0</v>
      </c>
      <c r="BI197" s="34">
        <f>IF($U$197="nulová",$N$197,0)</f>
        <v>0</v>
      </c>
      <c r="BJ197" s="5" t="s">
        <v>41</v>
      </c>
      <c r="BK197" s="77">
        <f>ROUND($L$197*$K$197,3)</f>
        <v>0</v>
      </c>
      <c r="BL197" s="5" t="s">
        <v>89</v>
      </c>
      <c r="BM197" s="5" t="s">
        <v>731</v>
      </c>
    </row>
    <row r="198" spans="2:65" s="5" customFormat="1" ht="13.5" customHeight="1">
      <c r="B198" s="36"/>
      <c r="C198" s="101" t="s">
        <v>369</v>
      </c>
      <c r="D198" s="101" t="s">
        <v>97</v>
      </c>
      <c r="E198" s="102" t="s">
        <v>370</v>
      </c>
      <c r="F198" s="118" t="s">
        <v>371</v>
      </c>
      <c r="G198" s="119"/>
      <c r="H198" s="119"/>
      <c r="I198" s="119"/>
      <c r="J198" s="103" t="s">
        <v>113</v>
      </c>
      <c r="K198" s="104">
        <v>40</v>
      </c>
      <c r="L198" s="120">
        <v>0</v>
      </c>
      <c r="M198" s="119"/>
      <c r="N198" s="125">
        <f>ROUND($L$198*$K$198,3)</f>
        <v>0</v>
      </c>
      <c r="O198" s="112"/>
      <c r="P198" s="112"/>
      <c r="Q198" s="112"/>
      <c r="R198" s="37"/>
      <c r="T198" s="83"/>
      <c r="U198" s="18" t="s">
        <v>24</v>
      </c>
      <c r="W198" s="99">
        <f>$V$198*$K$198</f>
        <v>0</v>
      </c>
      <c r="X198" s="99">
        <v>5E-05</v>
      </c>
      <c r="Y198" s="99">
        <f>$X$198*$K$198</f>
        <v>0.002</v>
      </c>
      <c r="Z198" s="99">
        <v>0</v>
      </c>
      <c r="AA198" s="100">
        <f>$Z$198*$K$198</f>
        <v>0</v>
      </c>
      <c r="AR198" s="5" t="s">
        <v>94</v>
      </c>
      <c r="AT198" s="5" t="s">
        <v>97</v>
      </c>
      <c r="AU198" s="5" t="s">
        <v>41</v>
      </c>
      <c r="AY198" s="5" t="s">
        <v>87</v>
      </c>
      <c r="BE198" s="34">
        <f>IF($U$198="základná",$N$198,0)</f>
        <v>0</v>
      </c>
      <c r="BF198" s="34">
        <f>IF($U$198="znížená",$N$198,0)</f>
        <v>0</v>
      </c>
      <c r="BG198" s="34">
        <f>IF($U$198="zákl. prenesená",$N$198,0)</f>
        <v>0</v>
      </c>
      <c r="BH198" s="34">
        <f>IF($U$198="zníž. prenesená",$N$198,0)</f>
        <v>0</v>
      </c>
      <c r="BI198" s="34">
        <f>IF($U$198="nulová",$N$198,0)</f>
        <v>0</v>
      </c>
      <c r="BJ198" s="5" t="s">
        <v>41</v>
      </c>
      <c r="BK198" s="77">
        <f>ROUND($L$198*$K$198,3)</f>
        <v>0</v>
      </c>
      <c r="BL198" s="5" t="s">
        <v>89</v>
      </c>
      <c r="BM198" s="5" t="s">
        <v>732</v>
      </c>
    </row>
    <row r="199" spans="2:63" s="87" customFormat="1" ht="30" customHeight="1">
      <c r="B199" s="88"/>
      <c r="D199" s="95" t="s">
        <v>122</v>
      </c>
      <c r="E199" s="95"/>
      <c r="F199" s="95"/>
      <c r="G199" s="95"/>
      <c r="H199" s="95"/>
      <c r="I199" s="95"/>
      <c r="J199" s="95"/>
      <c r="K199" s="95"/>
      <c r="L199" s="95"/>
      <c r="M199" s="95"/>
      <c r="N199" s="116">
        <f>$BK$199</f>
        <v>0</v>
      </c>
      <c r="O199" s="117"/>
      <c r="P199" s="117"/>
      <c r="Q199" s="117"/>
      <c r="R199" s="90"/>
      <c r="T199" s="91"/>
      <c r="W199" s="92">
        <f>$W$200+SUM($W$201:$W$254)</f>
        <v>0</v>
      </c>
      <c r="Y199" s="92">
        <f>$Y$200+SUM($Y$201:$Y$254)</f>
        <v>618.6072350468936</v>
      </c>
      <c r="AA199" s="93">
        <f>$AA$200+SUM($AA$201:$AA$254)</f>
        <v>11.275</v>
      </c>
      <c r="AR199" s="89" t="s">
        <v>40</v>
      </c>
      <c r="AT199" s="89" t="s">
        <v>38</v>
      </c>
      <c r="AU199" s="89" t="s">
        <v>40</v>
      </c>
      <c r="AY199" s="89" t="s">
        <v>87</v>
      </c>
      <c r="BK199" s="94">
        <f>$BK$200+SUM($BK$201:$BK$254)</f>
        <v>0</v>
      </c>
    </row>
    <row r="200" spans="2:65" s="5" customFormat="1" ht="24" customHeight="1">
      <c r="B200" s="36"/>
      <c r="C200" s="96" t="s">
        <v>373</v>
      </c>
      <c r="D200" s="96" t="s">
        <v>84</v>
      </c>
      <c r="E200" s="97" t="s">
        <v>374</v>
      </c>
      <c r="F200" s="122" t="s">
        <v>375</v>
      </c>
      <c r="G200" s="112"/>
      <c r="H200" s="112"/>
      <c r="I200" s="112"/>
      <c r="J200" s="98" t="s">
        <v>110</v>
      </c>
      <c r="K200" s="82">
        <v>980</v>
      </c>
      <c r="L200" s="111">
        <v>0</v>
      </c>
      <c r="M200" s="112"/>
      <c r="N200" s="121">
        <f>ROUND($L$200*$K$200,3)</f>
        <v>0</v>
      </c>
      <c r="O200" s="112"/>
      <c r="P200" s="112"/>
      <c r="Q200" s="112"/>
      <c r="R200" s="37"/>
      <c r="T200" s="83"/>
      <c r="U200" s="18" t="s">
        <v>24</v>
      </c>
      <c r="W200" s="99">
        <f>$V$200*$K$200</f>
        <v>0</v>
      </c>
      <c r="X200" s="99">
        <v>5.44E-06</v>
      </c>
      <c r="Y200" s="99">
        <f>$X$200*$K$200</f>
        <v>0.0053311999999999995</v>
      </c>
      <c r="Z200" s="99">
        <v>0</v>
      </c>
      <c r="AA200" s="100">
        <f>$Z$200*$K$200</f>
        <v>0</v>
      </c>
      <c r="AR200" s="5" t="s">
        <v>89</v>
      </c>
      <c r="AT200" s="5" t="s">
        <v>84</v>
      </c>
      <c r="AU200" s="5" t="s">
        <v>41</v>
      </c>
      <c r="AY200" s="5" t="s">
        <v>87</v>
      </c>
      <c r="BE200" s="34">
        <f>IF($U$200="základná",$N$200,0)</f>
        <v>0</v>
      </c>
      <c r="BF200" s="34">
        <f>IF($U$200="znížená",$N$200,0)</f>
        <v>0</v>
      </c>
      <c r="BG200" s="34">
        <f>IF($U$200="zákl. prenesená",$N$200,0)</f>
        <v>0</v>
      </c>
      <c r="BH200" s="34">
        <f>IF($U$200="zníž. prenesená",$N$200,0)</f>
        <v>0</v>
      </c>
      <c r="BI200" s="34">
        <f>IF($U$200="nulová",$N$200,0)</f>
        <v>0</v>
      </c>
      <c r="BJ200" s="5" t="s">
        <v>41</v>
      </c>
      <c r="BK200" s="77">
        <f>ROUND($L$200*$K$200,3)</f>
        <v>0</v>
      </c>
      <c r="BL200" s="5" t="s">
        <v>89</v>
      </c>
      <c r="BM200" s="5" t="s">
        <v>845</v>
      </c>
    </row>
    <row r="201" spans="2:65" s="5" customFormat="1" ht="24" customHeight="1">
      <c r="B201" s="36"/>
      <c r="C201" s="101" t="s">
        <v>377</v>
      </c>
      <c r="D201" s="101" t="s">
        <v>97</v>
      </c>
      <c r="E201" s="102" t="s">
        <v>378</v>
      </c>
      <c r="F201" s="118" t="s">
        <v>379</v>
      </c>
      <c r="G201" s="119"/>
      <c r="H201" s="119"/>
      <c r="I201" s="119"/>
      <c r="J201" s="103" t="s">
        <v>113</v>
      </c>
      <c r="K201" s="104">
        <v>213.64</v>
      </c>
      <c r="L201" s="120">
        <v>0</v>
      </c>
      <c r="M201" s="119"/>
      <c r="N201" s="125">
        <f>ROUND($L$201*$K$201,3)</f>
        <v>0</v>
      </c>
      <c r="O201" s="112"/>
      <c r="P201" s="112"/>
      <c r="Q201" s="112"/>
      <c r="R201" s="37"/>
      <c r="T201" s="83"/>
      <c r="U201" s="18" t="s">
        <v>24</v>
      </c>
      <c r="W201" s="99">
        <f>$V$201*$K$201</f>
        <v>0</v>
      </c>
      <c r="X201" s="99">
        <v>0.00864</v>
      </c>
      <c r="Y201" s="99">
        <f>$X$201*$K$201</f>
        <v>1.8458496</v>
      </c>
      <c r="Z201" s="99">
        <v>0</v>
      </c>
      <c r="AA201" s="100">
        <f>$Z$201*$K$201</f>
        <v>0</v>
      </c>
      <c r="AR201" s="5" t="s">
        <v>94</v>
      </c>
      <c r="AT201" s="5" t="s">
        <v>97</v>
      </c>
      <c r="AU201" s="5" t="s">
        <v>41</v>
      </c>
      <c r="AY201" s="5" t="s">
        <v>87</v>
      </c>
      <c r="BE201" s="34">
        <f>IF($U$201="základná",$N$201,0)</f>
        <v>0</v>
      </c>
      <c r="BF201" s="34">
        <f>IF($U$201="znížená",$N$201,0)</f>
        <v>0</v>
      </c>
      <c r="BG201" s="34">
        <f>IF($U$201="zákl. prenesená",$N$201,0)</f>
        <v>0</v>
      </c>
      <c r="BH201" s="34">
        <f>IF($U$201="zníž. prenesená",$N$201,0)</f>
        <v>0</v>
      </c>
      <c r="BI201" s="34">
        <f>IF($U$201="nulová",$N$201,0)</f>
        <v>0</v>
      </c>
      <c r="BJ201" s="5" t="s">
        <v>41</v>
      </c>
      <c r="BK201" s="77">
        <f>ROUND($L$201*$K$201,3)</f>
        <v>0</v>
      </c>
      <c r="BL201" s="5" t="s">
        <v>89</v>
      </c>
      <c r="BM201" s="5" t="s">
        <v>846</v>
      </c>
    </row>
    <row r="202" spans="2:65" s="5" customFormat="1" ht="24" customHeight="1">
      <c r="B202" s="36"/>
      <c r="C202" s="101" t="s">
        <v>381</v>
      </c>
      <c r="D202" s="101" t="s">
        <v>97</v>
      </c>
      <c r="E202" s="102" t="s">
        <v>382</v>
      </c>
      <c r="F202" s="118" t="s">
        <v>383</v>
      </c>
      <c r="G202" s="119"/>
      <c r="H202" s="119"/>
      <c r="I202" s="119"/>
      <c r="J202" s="103" t="s">
        <v>113</v>
      </c>
      <c r="K202" s="104">
        <v>213.64</v>
      </c>
      <c r="L202" s="120">
        <v>0</v>
      </c>
      <c r="M202" s="119"/>
      <c r="N202" s="125">
        <f>ROUND($L$202*$K$202,3)</f>
        <v>0</v>
      </c>
      <c r="O202" s="112"/>
      <c r="P202" s="112"/>
      <c r="Q202" s="112"/>
      <c r="R202" s="37"/>
      <c r="T202" s="83"/>
      <c r="U202" s="18" t="s">
        <v>24</v>
      </c>
      <c r="W202" s="99">
        <f>$V$202*$K$202</f>
        <v>0</v>
      </c>
      <c r="X202" s="99">
        <v>0.00586</v>
      </c>
      <c r="Y202" s="99">
        <f>$X$202*$K$202</f>
        <v>1.2519303999999998</v>
      </c>
      <c r="Z202" s="99">
        <v>0</v>
      </c>
      <c r="AA202" s="100">
        <f>$Z$202*$K$202</f>
        <v>0</v>
      </c>
      <c r="AR202" s="5" t="s">
        <v>94</v>
      </c>
      <c r="AT202" s="5" t="s">
        <v>97</v>
      </c>
      <c r="AU202" s="5" t="s">
        <v>41</v>
      </c>
      <c r="AY202" s="5" t="s">
        <v>87</v>
      </c>
      <c r="BE202" s="34">
        <f>IF($U$202="základná",$N$202,0)</f>
        <v>0</v>
      </c>
      <c r="BF202" s="34">
        <f>IF($U$202="znížená",$N$202,0)</f>
        <v>0</v>
      </c>
      <c r="BG202" s="34">
        <f>IF($U$202="zákl. prenesená",$N$202,0)</f>
        <v>0</v>
      </c>
      <c r="BH202" s="34">
        <f>IF($U$202="zníž. prenesená",$N$202,0)</f>
        <v>0</v>
      </c>
      <c r="BI202" s="34">
        <f>IF($U$202="nulová",$N$202,0)</f>
        <v>0</v>
      </c>
      <c r="BJ202" s="5" t="s">
        <v>41</v>
      </c>
      <c r="BK202" s="77">
        <f>ROUND($L$202*$K$202,3)</f>
        <v>0</v>
      </c>
      <c r="BL202" s="5" t="s">
        <v>89</v>
      </c>
      <c r="BM202" s="5" t="s">
        <v>847</v>
      </c>
    </row>
    <row r="203" spans="2:65" s="5" customFormat="1" ht="24" customHeight="1">
      <c r="B203" s="36"/>
      <c r="C203" s="101" t="s">
        <v>385</v>
      </c>
      <c r="D203" s="101" t="s">
        <v>97</v>
      </c>
      <c r="E203" s="102" t="s">
        <v>386</v>
      </c>
      <c r="F203" s="118" t="s">
        <v>387</v>
      </c>
      <c r="G203" s="119"/>
      <c r="H203" s="119"/>
      <c r="I203" s="119"/>
      <c r="J203" s="103" t="s">
        <v>113</v>
      </c>
      <c r="K203" s="104">
        <v>213.64</v>
      </c>
      <c r="L203" s="120">
        <v>0</v>
      </c>
      <c r="M203" s="119"/>
      <c r="N203" s="125">
        <f>ROUND($L$203*$K$203,3)</f>
        <v>0</v>
      </c>
      <c r="O203" s="112"/>
      <c r="P203" s="112"/>
      <c r="Q203" s="112"/>
      <c r="R203" s="37"/>
      <c r="T203" s="83"/>
      <c r="U203" s="18" t="s">
        <v>24</v>
      </c>
      <c r="W203" s="99">
        <f>$V$203*$K$203</f>
        <v>0</v>
      </c>
      <c r="X203" s="99">
        <v>0.0017</v>
      </c>
      <c r="Y203" s="99">
        <f>$X$203*$K$203</f>
        <v>0.36318799999999996</v>
      </c>
      <c r="Z203" s="99">
        <v>0</v>
      </c>
      <c r="AA203" s="100">
        <f>$Z$203*$K$203</f>
        <v>0</v>
      </c>
      <c r="AR203" s="5" t="s">
        <v>94</v>
      </c>
      <c r="AT203" s="5" t="s">
        <v>97</v>
      </c>
      <c r="AU203" s="5" t="s">
        <v>41</v>
      </c>
      <c r="AY203" s="5" t="s">
        <v>87</v>
      </c>
      <c r="BE203" s="34">
        <f>IF($U$203="základná",$N$203,0)</f>
        <v>0</v>
      </c>
      <c r="BF203" s="34">
        <f>IF($U$203="znížená",$N$203,0)</f>
        <v>0</v>
      </c>
      <c r="BG203" s="34">
        <f>IF($U$203="zákl. prenesená",$N$203,0)</f>
        <v>0</v>
      </c>
      <c r="BH203" s="34">
        <f>IF($U$203="zníž. prenesená",$N$203,0)</f>
        <v>0</v>
      </c>
      <c r="BI203" s="34">
        <f>IF($U$203="nulová",$N$203,0)</f>
        <v>0</v>
      </c>
      <c r="BJ203" s="5" t="s">
        <v>41</v>
      </c>
      <c r="BK203" s="77">
        <f>ROUND($L$203*$K$203,3)</f>
        <v>0</v>
      </c>
      <c r="BL203" s="5" t="s">
        <v>89</v>
      </c>
      <c r="BM203" s="5" t="s">
        <v>848</v>
      </c>
    </row>
    <row r="204" spans="2:65" s="5" customFormat="1" ht="34.5" customHeight="1">
      <c r="B204" s="36"/>
      <c r="C204" s="96" t="s">
        <v>389</v>
      </c>
      <c r="D204" s="96" t="s">
        <v>84</v>
      </c>
      <c r="E204" s="97" t="s">
        <v>390</v>
      </c>
      <c r="F204" s="122" t="s">
        <v>391</v>
      </c>
      <c r="G204" s="112"/>
      <c r="H204" s="112"/>
      <c r="I204" s="112"/>
      <c r="J204" s="98" t="s">
        <v>110</v>
      </c>
      <c r="K204" s="82">
        <v>132</v>
      </c>
      <c r="L204" s="111">
        <v>0</v>
      </c>
      <c r="M204" s="112"/>
      <c r="N204" s="121">
        <f>ROUND($L$204*$K$204,3)</f>
        <v>0</v>
      </c>
      <c r="O204" s="112"/>
      <c r="P204" s="112"/>
      <c r="Q204" s="112"/>
      <c r="R204" s="37"/>
      <c r="T204" s="83"/>
      <c r="U204" s="18" t="s">
        <v>24</v>
      </c>
      <c r="W204" s="99">
        <f>$V$204*$K$204</f>
        <v>0</v>
      </c>
      <c r="X204" s="99">
        <v>0</v>
      </c>
      <c r="Y204" s="99">
        <f>$X$204*$K$204</f>
        <v>0</v>
      </c>
      <c r="Z204" s="99">
        <v>0</v>
      </c>
      <c r="AA204" s="100">
        <f>$Z$204*$K$204</f>
        <v>0</v>
      </c>
      <c r="AR204" s="5" t="s">
        <v>89</v>
      </c>
      <c r="AT204" s="5" t="s">
        <v>84</v>
      </c>
      <c r="AU204" s="5" t="s">
        <v>41</v>
      </c>
      <c r="AY204" s="5" t="s">
        <v>87</v>
      </c>
      <c r="BE204" s="34">
        <f>IF($U$204="základná",$N$204,0)</f>
        <v>0</v>
      </c>
      <c r="BF204" s="34">
        <f>IF($U$204="znížená",$N$204,0)</f>
        <v>0</v>
      </c>
      <c r="BG204" s="34">
        <f>IF($U$204="zákl. prenesená",$N$204,0)</f>
        <v>0</v>
      </c>
      <c r="BH204" s="34">
        <f>IF($U$204="zníž. prenesená",$N$204,0)</f>
        <v>0</v>
      </c>
      <c r="BI204" s="34">
        <f>IF($U$204="nulová",$N$204,0)</f>
        <v>0</v>
      </c>
      <c r="BJ204" s="5" t="s">
        <v>41</v>
      </c>
      <c r="BK204" s="77">
        <f>ROUND($L$204*$K$204,3)</f>
        <v>0</v>
      </c>
      <c r="BL204" s="5" t="s">
        <v>89</v>
      </c>
      <c r="BM204" s="5" t="s">
        <v>737</v>
      </c>
    </row>
    <row r="205" spans="2:65" s="5" customFormat="1" ht="13.5" customHeight="1">
      <c r="B205" s="36"/>
      <c r="C205" s="101" t="s">
        <v>393</v>
      </c>
      <c r="D205" s="101" t="s">
        <v>97</v>
      </c>
      <c r="E205" s="102" t="s">
        <v>394</v>
      </c>
      <c r="F205" s="118" t="s">
        <v>395</v>
      </c>
      <c r="G205" s="119"/>
      <c r="H205" s="119"/>
      <c r="I205" s="119"/>
      <c r="J205" s="103" t="s">
        <v>110</v>
      </c>
      <c r="K205" s="104">
        <v>144.276</v>
      </c>
      <c r="L205" s="120">
        <v>0</v>
      </c>
      <c r="M205" s="119"/>
      <c r="N205" s="125">
        <f>ROUND($L$205*$K$205,3)</f>
        <v>0</v>
      </c>
      <c r="O205" s="112"/>
      <c r="P205" s="112"/>
      <c r="Q205" s="112"/>
      <c r="R205" s="37"/>
      <c r="T205" s="83"/>
      <c r="U205" s="18" t="s">
        <v>24</v>
      </c>
      <c r="W205" s="99">
        <f>$V$205*$K$205</f>
        <v>0</v>
      </c>
      <c r="X205" s="99">
        <v>0.0176</v>
      </c>
      <c r="Y205" s="99">
        <f>$X$205*$K$205</f>
        <v>2.5392576000000004</v>
      </c>
      <c r="Z205" s="99">
        <v>0</v>
      </c>
      <c r="AA205" s="100">
        <f>$Z$205*$K$205</f>
        <v>0</v>
      </c>
      <c r="AR205" s="5" t="s">
        <v>94</v>
      </c>
      <c r="AT205" s="5" t="s">
        <v>97</v>
      </c>
      <c r="AU205" s="5" t="s">
        <v>41</v>
      </c>
      <c r="AY205" s="5" t="s">
        <v>87</v>
      </c>
      <c r="BE205" s="34">
        <f>IF($U$205="základná",$N$205,0)</f>
        <v>0</v>
      </c>
      <c r="BF205" s="34">
        <f>IF($U$205="znížená",$N$205,0)</f>
        <v>0</v>
      </c>
      <c r="BG205" s="34">
        <f>IF($U$205="zákl. prenesená",$N$205,0)</f>
        <v>0</v>
      </c>
      <c r="BH205" s="34">
        <f>IF($U$205="zníž. prenesená",$N$205,0)</f>
        <v>0</v>
      </c>
      <c r="BI205" s="34">
        <f>IF($U$205="nulová",$N$205,0)</f>
        <v>0</v>
      </c>
      <c r="BJ205" s="5" t="s">
        <v>41</v>
      </c>
      <c r="BK205" s="77">
        <f>ROUND($L$205*$K$205,3)</f>
        <v>0</v>
      </c>
      <c r="BL205" s="5" t="s">
        <v>89</v>
      </c>
      <c r="BM205" s="5" t="s">
        <v>738</v>
      </c>
    </row>
    <row r="206" spans="2:65" s="5" customFormat="1" ht="34.5" customHeight="1">
      <c r="B206" s="36"/>
      <c r="C206" s="96" t="s">
        <v>397</v>
      </c>
      <c r="D206" s="96" t="s">
        <v>84</v>
      </c>
      <c r="E206" s="97" t="s">
        <v>398</v>
      </c>
      <c r="F206" s="122" t="s">
        <v>399</v>
      </c>
      <c r="G206" s="112"/>
      <c r="H206" s="112"/>
      <c r="I206" s="112"/>
      <c r="J206" s="98" t="s">
        <v>110</v>
      </c>
      <c r="K206" s="82">
        <v>2776</v>
      </c>
      <c r="L206" s="111">
        <v>0</v>
      </c>
      <c r="M206" s="112"/>
      <c r="N206" s="121">
        <f>ROUND($L$206*$K$206,3)</f>
        <v>0</v>
      </c>
      <c r="O206" s="112"/>
      <c r="P206" s="112"/>
      <c r="Q206" s="112"/>
      <c r="R206" s="37"/>
      <c r="T206" s="83"/>
      <c r="U206" s="18" t="s">
        <v>24</v>
      </c>
      <c r="W206" s="99">
        <f>$V$206*$K$206</f>
        <v>0</v>
      </c>
      <c r="X206" s="99">
        <v>1E-05</v>
      </c>
      <c r="Y206" s="99">
        <f>$X$206*$K$206</f>
        <v>0.027760000000000003</v>
      </c>
      <c r="Z206" s="99">
        <v>0</v>
      </c>
      <c r="AA206" s="100">
        <f>$Z$206*$K$206</f>
        <v>0</v>
      </c>
      <c r="AR206" s="5" t="s">
        <v>89</v>
      </c>
      <c r="AT206" s="5" t="s">
        <v>84</v>
      </c>
      <c r="AU206" s="5" t="s">
        <v>41</v>
      </c>
      <c r="AY206" s="5" t="s">
        <v>87</v>
      </c>
      <c r="BE206" s="34">
        <f>IF($U$206="základná",$N$206,0)</f>
        <v>0</v>
      </c>
      <c r="BF206" s="34">
        <f>IF($U$206="znížená",$N$206,0)</f>
        <v>0</v>
      </c>
      <c r="BG206" s="34">
        <f>IF($U$206="zákl. prenesená",$N$206,0)</f>
        <v>0</v>
      </c>
      <c r="BH206" s="34">
        <f>IF($U$206="zníž. prenesená",$N$206,0)</f>
        <v>0</v>
      </c>
      <c r="BI206" s="34">
        <f>IF($U$206="nulová",$N$206,0)</f>
        <v>0</v>
      </c>
      <c r="BJ206" s="5" t="s">
        <v>41</v>
      </c>
      <c r="BK206" s="77">
        <f>ROUND($L$206*$K$206,3)</f>
        <v>0</v>
      </c>
      <c r="BL206" s="5" t="s">
        <v>89</v>
      </c>
      <c r="BM206" s="5" t="s">
        <v>739</v>
      </c>
    </row>
    <row r="207" spans="2:65" s="5" customFormat="1" ht="13.5" customHeight="1">
      <c r="B207" s="36"/>
      <c r="C207" s="101" t="s">
        <v>401</v>
      </c>
      <c r="D207" s="101" t="s">
        <v>97</v>
      </c>
      <c r="E207" s="102" t="s">
        <v>402</v>
      </c>
      <c r="F207" s="118" t="s">
        <v>740</v>
      </c>
      <c r="G207" s="119"/>
      <c r="H207" s="119"/>
      <c r="I207" s="119"/>
      <c r="J207" s="103" t="s">
        <v>113</v>
      </c>
      <c r="K207" s="104">
        <v>606.834</v>
      </c>
      <c r="L207" s="120">
        <v>0</v>
      </c>
      <c r="M207" s="119"/>
      <c r="N207" s="125">
        <f>ROUND($L$207*$K$207,3)</f>
        <v>0</v>
      </c>
      <c r="O207" s="112"/>
      <c r="P207" s="112"/>
      <c r="Q207" s="112"/>
      <c r="R207" s="37"/>
      <c r="T207" s="83"/>
      <c r="U207" s="18" t="s">
        <v>24</v>
      </c>
      <c r="W207" s="99">
        <f>$V$207*$K$207</f>
        <v>0</v>
      </c>
      <c r="X207" s="99">
        <v>0.03619</v>
      </c>
      <c r="Y207" s="99">
        <f>$X$207*$K$207</f>
        <v>21.961322459999998</v>
      </c>
      <c r="Z207" s="99">
        <v>0</v>
      </c>
      <c r="AA207" s="100">
        <f>$Z$207*$K$207</f>
        <v>0</v>
      </c>
      <c r="AR207" s="5" t="s">
        <v>94</v>
      </c>
      <c r="AT207" s="5" t="s">
        <v>97</v>
      </c>
      <c r="AU207" s="5" t="s">
        <v>41</v>
      </c>
      <c r="AY207" s="5" t="s">
        <v>87</v>
      </c>
      <c r="BE207" s="34">
        <f>IF($U$207="základná",$N$207,0)</f>
        <v>0</v>
      </c>
      <c r="BF207" s="34">
        <f>IF($U$207="znížená",$N$207,0)</f>
        <v>0</v>
      </c>
      <c r="BG207" s="34">
        <f>IF($U$207="zákl. prenesená",$N$207,0)</f>
        <v>0</v>
      </c>
      <c r="BH207" s="34">
        <f>IF($U$207="zníž. prenesená",$N$207,0)</f>
        <v>0</v>
      </c>
      <c r="BI207" s="34">
        <f>IF($U$207="nulová",$N$207,0)</f>
        <v>0</v>
      </c>
      <c r="BJ207" s="5" t="s">
        <v>41</v>
      </c>
      <c r="BK207" s="77">
        <f>ROUND($L$207*$K$207,3)</f>
        <v>0</v>
      </c>
      <c r="BL207" s="5" t="s">
        <v>89</v>
      </c>
      <c r="BM207" s="5" t="s">
        <v>741</v>
      </c>
    </row>
    <row r="208" spans="2:65" s="5" customFormat="1" ht="34.5" customHeight="1">
      <c r="B208" s="36"/>
      <c r="C208" s="96" t="s">
        <v>405</v>
      </c>
      <c r="D208" s="96" t="s">
        <v>84</v>
      </c>
      <c r="E208" s="97" t="s">
        <v>406</v>
      </c>
      <c r="F208" s="122" t="s">
        <v>407</v>
      </c>
      <c r="G208" s="112"/>
      <c r="H208" s="112"/>
      <c r="I208" s="112"/>
      <c r="J208" s="98" t="s">
        <v>113</v>
      </c>
      <c r="K208" s="82">
        <v>196</v>
      </c>
      <c r="L208" s="111">
        <v>0</v>
      </c>
      <c r="M208" s="112"/>
      <c r="N208" s="121">
        <f>ROUND($L$208*$K$208,3)</f>
        <v>0</v>
      </c>
      <c r="O208" s="112"/>
      <c r="P208" s="112"/>
      <c r="Q208" s="112"/>
      <c r="R208" s="37"/>
      <c r="T208" s="83"/>
      <c r="U208" s="18" t="s">
        <v>24</v>
      </c>
      <c r="W208" s="99">
        <f>$V$208*$K$208</f>
        <v>0</v>
      </c>
      <c r="X208" s="99">
        <v>3E-05</v>
      </c>
      <c r="Y208" s="99">
        <f>$X$208*$K$208</f>
        <v>0.00588</v>
      </c>
      <c r="Z208" s="99">
        <v>0</v>
      </c>
      <c r="AA208" s="100">
        <f>$Z$208*$K$208</f>
        <v>0</v>
      </c>
      <c r="AR208" s="5" t="s">
        <v>89</v>
      </c>
      <c r="AT208" s="5" t="s">
        <v>84</v>
      </c>
      <c r="AU208" s="5" t="s">
        <v>41</v>
      </c>
      <c r="AY208" s="5" t="s">
        <v>87</v>
      </c>
      <c r="BE208" s="34">
        <f>IF($U$208="základná",$N$208,0)</f>
        <v>0</v>
      </c>
      <c r="BF208" s="34">
        <f>IF($U$208="znížená",$N$208,0)</f>
        <v>0</v>
      </c>
      <c r="BG208" s="34">
        <f>IF($U$208="zákl. prenesená",$N$208,0)</f>
        <v>0</v>
      </c>
      <c r="BH208" s="34">
        <f>IF($U$208="zníž. prenesená",$N$208,0)</f>
        <v>0</v>
      </c>
      <c r="BI208" s="34">
        <f>IF($U$208="nulová",$N$208,0)</f>
        <v>0</v>
      </c>
      <c r="BJ208" s="5" t="s">
        <v>41</v>
      </c>
      <c r="BK208" s="77">
        <f>ROUND($L$208*$K$208,3)</f>
        <v>0</v>
      </c>
      <c r="BL208" s="5" t="s">
        <v>89</v>
      </c>
      <c r="BM208" s="5" t="s">
        <v>849</v>
      </c>
    </row>
    <row r="209" spans="2:65" s="5" customFormat="1" ht="13.5" customHeight="1">
      <c r="B209" s="36"/>
      <c r="C209" s="101" t="s">
        <v>409</v>
      </c>
      <c r="D209" s="101" t="s">
        <v>97</v>
      </c>
      <c r="E209" s="102" t="s">
        <v>410</v>
      </c>
      <c r="F209" s="118" t="s">
        <v>411</v>
      </c>
      <c r="G209" s="119"/>
      <c r="H209" s="119"/>
      <c r="I209" s="119"/>
      <c r="J209" s="103" t="s">
        <v>113</v>
      </c>
      <c r="K209" s="104">
        <v>198.94</v>
      </c>
      <c r="L209" s="120">
        <v>0</v>
      </c>
      <c r="M209" s="119"/>
      <c r="N209" s="125">
        <f>ROUND($L$209*$K$209,3)</f>
        <v>0</v>
      </c>
      <c r="O209" s="112"/>
      <c r="P209" s="112"/>
      <c r="Q209" s="112"/>
      <c r="R209" s="37"/>
      <c r="T209" s="83"/>
      <c r="U209" s="18" t="s">
        <v>24</v>
      </c>
      <c r="W209" s="99">
        <f>$V$209*$K$209</f>
        <v>0</v>
      </c>
      <c r="X209" s="99">
        <v>0.00105</v>
      </c>
      <c r="Y209" s="99">
        <f>$X$209*$K$209</f>
        <v>0.208887</v>
      </c>
      <c r="Z209" s="99">
        <v>0</v>
      </c>
      <c r="AA209" s="100">
        <f>$Z$209*$K$209</f>
        <v>0</v>
      </c>
      <c r="AR209" s="5" t="s">
        <v>94</v>
      </c>
      <c r="AT209" s="5" t="s">
        <v>97</v>
      </c>
      <c r="AU209" s="5" t="s">
        <v>41</v>
      </c>
      <c r="AY209" s="5" t="s">
        <v>87</v>
      </c>
      <c r="BE209" s="34">
        <f>IF($U$209="základná",$N$209,0)</f>
        <v>0</v>
      </c>
      <c r="BF209" s="34">
        <f>IF($U$209="znížená",$N$209,0)</f>
        <v>0</v>
      </c>
      <c r="BG209" s="34">
        <f>IF($U$209="zákl. prenesená",$N$209,0)</f>
        <v>0</v>
      </c>
      <c r="BH209" s="34">
        <f>IF($U$209="zníž. prenesená",$N$209,0)</f>
        <v>0</v>
      </c>
      <c r="BI209" s="34">
        <f>IF($U$209="nulová",$N$209,0)</f>
        <v>0</v>
      </c>
      <c r="BJ209" s="5" t="s">
        <v>41</v>
      </c>
      <c r="BK209" s="77">
        <f>ROUND($L$209*$K$209,3)</f>
        <v>0</v>
      </c>
      <c r="BL209" s="5" t="s">
        <v>89</v>
      </c>
      <c r="BM209" s="5" t="s">
        <v>850</v>
      </c>
    </row>
    <row r="210" spans="2:65" s="5" customFormat="1" ht="24" customHeight="1">
      <c r="B210" s="36"/>
      <c r="C210" s="96" t="s">
        <v>413</v>
      </c>
      <c r="D210" s="96" t="s">
        <v>84</v>
      </c>
      <c r="E210" s="97" t="s">
        <v>414</v>
      </c>
      <c r="F210" s="122" t="s">
        <v>415</v>
      </c>
      <c r="G210" s="112"/>
      <c r="H210" s="112"/>
      <c r="I210" s="112"/>
      <c r="J210" s="98" t="s">
        <v>113</v>
      </c>
      <c r="K210" s="82">
        <v>588</v>
      </c>
      <c r="L210" s="111">
        <v>0</v>
      </c>
      <c r="M210" s="112"/>
      <c r="N210" s="121">
        <f>ROUND($L$210*$K$210,3)</f>
        <v>0</v>
      </c>
      <c r="O210" s="112"/>
      <c r="P210" s="112"/>
      <c r="Q210" s="112"/>
      <c r="R210" s="37"/>
      <c r="T210" s="83"/>
      <c r="U210" s="18" t="s">
        <v>24</v>
      </c>
      <c r="W210" s="99">
        <f>$V$210*$K$210</f>
        <v>0</v>
      </c>
      <c r="X210" s="99">
        <v>1.7E-05</v>
      </c>
      <c r="Y210" s="99">
        <f>$X$210*$K$210</f>
        <v>0.009996</v>
      </c>
      <c r="Z210" s="99">
        <v>0</v>
      </c>
      <c r="AA210" s="100">
        <f>$Z$210*$K$210</f>
        <v>0</v>
      </c>
      <c r="AR210" s="5" t="s">
        <v>89</v>
      </c>
      <c r="AT210" s="5" t="s">
        <v>84</v>
      </c>
      <c r="AU210" s="5" t="s">
        <v>41</v>
      </c>
      <c r="AY210" s="5" t="s">
        <v>87</v>
      </c>
      <c r="BE210" s="34">
        <f>IF($U$210="základná",$N$210,0)</f>
        <v>0</v>
      </c>
      <c r="BF210" s="34">
        <f>IF($U$210="znížená",$N$210,0)</f>
        <v>0</v>
      </c>
      <c r="BG210" s="34">
        <f>IF($U$210="zákl. prenesená",$N$210,0)</f>
        <v>0</v>
      </c>
      <c r="BH210" s="34">
        <f>IF($U$210="zníž. prenesená",$N$210,0)</f>
        <v>0</v>
      </c>
      <c r="BI210" s="34">
        <f>IF($U$210="nulová",$N$210,0)</f>
        <v>0</v>
      </c>
      <c r="BJ210" s="5" t="s">
        <v>41</v>
      </c>
      <c r="BK210" s="77">
        <f>ROUND($L$210*$K$210,3)</f>
        <v>0</v>
      </c>
      <c r="BL210" s="5" t="s">
        <v>89</v>
      </c>
      <c r="BM210" s="5" t="s">
        <v>851</v>
      </c>
    </row>
    <row r="211" spans="2:65" s="5" customFormat="1" ht="13.5" customHeight="1">
      <c r="B211" s="36"/>
      <c r="C211" s="101" t="s">
        <v>417</v>
      </c>
      <c r="D211" s="101" t="s">
        <v>97</v>
      </c>
      <c r="E211" s="102" t="s">
        <v>418</v>
      </c>
      <c r="F211" s="118" t="s">
        <v>419</v>
      </c>
      <c r="G211" s="119"/>
      <c r="H211" s="119"/>
      <c r="I211" s="119"/>
      <c r="J211" s="103" t="s">
        <v>113</v>
      </c>
      <c r="K211" s="104">
        <v>213.64</v>
      </c>
      <c r="L211" s="120">
        <v>0</v>
      </c>
      <c r="M211" s="119"/>
      <c r="N211" s="125">
        <f>ROUND($L$211*$K$211,3)</f>
        <v>0</v>
      </c>
      <c r="O211" s="112"/>
      <c r="P211" s="112"/>
      <c r="Q211" s="112"/>
      <c r="R211" s="37"/>
      <c r="T211" s="83"/>
      <c r="U211" s="18" t="s">
        <v>24</v>
      </c>
      <c r="W211" s="99">
        <f>$V$211*$K$211</f>
        <v>0</v>
      </c>
      <c r="X211" s="99">
        <v>0.00086</v>
      </c>
      <c r="Y211" s="99">
        <f>$X$211*$K$211</f>
        <v>0.1837304</v>
      </c>
      <c r="Z211" s="99">
        <v>0</v>
      </c>
      <c r="AA211" s="100">
        <f>$Z$211*$K$211</f>
        <v>0</v>
      </c>
      <c r="AR211" s="5" t="s">
        <v>94</v>
      </c>
      <c r="AT211" s="5" t="s">
        <v>97</v>
      </c>
      <c r="AU211" s="5" t="s">
        <v>41</v>
      </c>
      <c r="AY211" s="5" t="s">
        <v>87</v>
      </c>
      <c r="BE211" s="34">
        <f>IF($U$211="základná",$N$211,0)</f>
        <v>0</v>
      </c>
      <c r="BF211" s="34">
        <f>IF($U$211="znížená",$N$211,0)</f>
        <v>0</v>
      </c>
      <c r="BG211" s="34">
        <f>IF($U$211="zákl. prenesená",$N$211,0)</f>
        <v>0</v>
      </c>
      <c r="BH211" s="34">
        <f>IF($U$211="zníž. prenesená",$N$211,0)</f>
        <v>0</v>
      </c>
      <c r="BI211" s="34">
        <f>IF($U$211="nulová",$N$211,0)</f>
        <v>0</v>
      </c>
      <c r="BJ211" s="5" t="s">
        <v>41</v>
      </c>
      <c r="BK211" s="77">
        <f>ROUND($L$211*$K$211,3)</f>
        <v>0</v>
      </c>
      <c r="BL211" s="5" t="s">
        <v>89</v>
      </c>
      <c r="BM211" s="5" t="s">
        <v>852</v>
      </c>
    </row>
    <row r="212" spans="2:65" s="5" customFormat="1" ht="13.5" customHeight="1">
      <c r="B212" s="36"/>
      <c r="C212" s="101" t="s">
        <v>421</v>
      </c>
      <c r="D212" s="101" t="s">
        <v>97</v>
      </c>
      <c r="E212" s="102" t="s">
        <v>422</v>
      </c>
      <c r="F212" s="118" t="s">
        <v>423</v>
      </c>
      <c r="G212" s="119"/>
      <c r="H212" s="119"/>
      <c r="I212" s="119"/>
      <c r="J212" s="103" t="s">
        <v>113</v>
      </c>
      <c r="K212" s="104">
        <v>213.64</v>
      </c>
      <c r="L212" s="120">
        <v>0</v>
      </c>
      <c r="M212" s="119"/>
      <c r="N212" s="125">
        <f>ROUND($L$212*$K$212,3)</f>
        <v>0</v>
      </c>
      <c r="O212" s="112"/>
      <c r="P212" s="112"/>
      <c r="Q212" s="112"/>
      <c r="R212" s="37"/>
      <c r="T212" s="83"/>
      <c r="U212" s="18" t="s">
        <v>24</v>
      </c>
      <c r="W212" s="99">
        <f>$V$212*$K$212</f>
        <v>0</v>
      </c>
      <c r="X212" s="99">
        <v>0.00054</v>
      </c>
      <c r="Y212" s="99">
        <f>$X$212*$K$212</f>
        <v>0.1153656</v>
      </c>
      <c r="Z212" s="99">
        <v>0</v>
      </c>
      <c r="AA212" s="100">
        <f>$Z$212*$K$212</f>
        <v>0</v>
      </c>
      <c r="AR212" s="5" t="s">
        <v>94</v>
      </c>
      <c r="AT212" s="5" t="s">
        <v>97</v>
      </c>
      <c r="AU212" s="5" t="s">
        <v>41</v>
      </c>
      <c r="AY212" s="5" t="s">
        <v>87</v>
      </c>
      <c r="BE212" s="34">
        <f>IF($U$212="základná",$N$212,0)</f>
        <v>0</v>
      </c>
      <c r="BF212" s="34">
        <f>IF($U$212="znížená",$N$212,0)</f>
        <v>0</v>
      </c>
      <c r="BG212" s="34">
        <f>IF($U$212="zákl. prenesená",$N$212,0)</f>
        <v>0</v>
      </c>
      <c r="BH212" s="34">
        <f>IF($U$212="zníž. prenesená",$N$212,0)</f>
        <v>0</v>
      </c>
      <c r="BI212" s="34">
        <f>IF($U$212="nulová",$N$212,0)</f>
        <v>0</v>
      </c>
      <c r="BJ212" s="5" t="s">
        <v>41</v>
      </c>
      <c r="BK212" s="77">
        <f>ROUND($L$212*$K$212,3)</f>
        <v>0</v>
      </c>
      <c r="BL212" s="5" t="s">
        <v>89</v>
      </c>
      <c r="BM212" s="5" t="s">
        <v>853</v>
      </c>
    </row>
    <row r="213" spans="2:65" s="5" customFormat="1" ht="13.5" customHeight="1">
      <c r="B213" s="36"/>
      <c r="C213" s="101" t="s">
        <v>425</v>
      </c>
      <c r="D213" s="101" t="s">
        <v>97</v>
      </c>
      <c r="E213" s="102" t="s">
        <v>426</v>
      </c>
      <c r="F213" s="118" t="s">
        <v>427</v>
      </c>
      <c r="G213" s="119"/>
      <c r="H213" s="119"/>
      <c r="I213" s="119"/>
      <c r="J213" s="103" t="s">
        <v>113</v>
      </c>
      <c r="K213" s="104">
        <v>213.64</v>
      </c>
      <c r="L213" s="120">
        <v>0</v>
      </c>
      <c r="M213" s="119"/>
      <c r="N213" s="125">
        <f>ROUND($L$213*$K$213,3)</f>
        <v>0</v>
      </c>
      <c r="O213" s="112"/>
      <c r="P213" s="112"/>
      <c r="Q213" s="112"/>
      <c r="R213" s="37"/>
      <c r="T213" s="83"/>
      <c r="U213" s="18" t="s">
        <v>24</v>
      </c>
      <c r="W213" s="99">
        <f>$V$213*$K$213</f>
        <v>0</v>
      </c>
      <c r="X213" s="99">
        <v>0.00094</v>
      </c>
      <c r="Y213" s="99">
        <f>$X$213*$K$213</f>
        <v>0.2008216</v>
      </c>
      <c r="Z213" s="99">
        <v>0</v>
      </c>
      <c r="AA213" s="100">
        <f>$Z$213*$K$213</f>
        <v>0</v>
      </c>
      <c r="AR213" s="5" t="s">
        <v>94</v>
      </c>
      <c r="AT213" s="5" t="s">
        <v>97</v>
      </c>
      <c r="AU213" s="5" t="s">
        <v>41</v>
      </c>
      <c r="AY213" s="5" t="s">
        <v>87</v>
      </c>
      <c r="BE213" s="34">
        <f>IF($U$213="základná",$N$213,0)</f>
        <v>0</v>
      </c>
      <c r="BF213" s="34">
        <f>IF($U$213="znížená",$N$213,0)</f>
        <v>0</v>
      </c>
      <c r="BG213" s="34">
        <f>IF($U$213="zákl. prenesená",$N$213,0)</f>
        <v>0</v>
      </c>
      <c r="BH213" s="34">
        <f>IF($U$213="zníž. prenesená",$N$213,0)</f>
        <v>0</v>
      </c>
      <c r="BI213" s="34">
        <f>IF($U$213="nulová",$N$213,0)</f>
        <v>0</v>
      </c>
      <c r="BJ213" s="5" t="s">
        <v>41</v>
      </c>
      <c r="BK213" s="77">
        <f>ROUND($L$213*$K$213,3)</f>
        <v>0</v>
      </c>
      <c r="BL213" s="5" t="s">
        <v>89</v>
      </c>
      <c r="BM213" s="5" t="s">
        <v>854</v>
      </c>
    </row>
    <row r="214" spans="2:65" s="5" customFormat="1" ht="24" customHeight="1">
      <c r="B214" s="36"/>
      <c r="C214" s="96" t="s">
        <v>429</v>
      </c>
      <c r="D214" s="96" t="s">
        <v>84</v>
      </c>
      <c r="E214" s="97" t="s">
        <v>430</v>
      </c>
      <c r="F214" s="122" t="s">
        <v>431</v>
      </c>
      <c r="G214" s="112"/>
      <c r="H214" s="112"/>
      <c r="I214" s="112"/>
      <c r="J214" s="98" t="s">
        <v>113</v>
      </c>
      <c r="K214" s="82">
        <v>15</v>
      </c>
      <c r="L214" s="111">
        <v>0</v>
      </c>
      <c r="M214" s="112"/>
      <c r="N214" s="121">
        <f>ROUND($L$214*$K$214,3)</f>
        <v>0</v>
      </c>
      <c r="O214" s="112"/>
      <c r="P214" s="112"/>
      <c r="Q214" s="112"/>
      <c r="R214" s="37"/>
      <c r="T214" s="83"/>
      <c r="U214" s="18" t="s">
        <v>24</v>
      </c>
      <c r="W214" s="99">
        <f>$V$214*$K$214</f>
        <v>0</v>
      </c>
      <c r="X214" s="99">
        <v>0.00266</v>
      </c>
      <c r="Y214" s="99">
        <f>$X$214*$K$214</f>
        <v>0.0399</v>
      </c>
      <c r="Z214" s="99">
        <v>0</v>
      </c>
      <c r="AA214" s="100">
        <f>$Z$214*$K$214</f>
        <v>0</v>
      </c>
      <c r="AR214" s="5" t="s">
        <v>89</v>
      </c>
      <c r="AT214" s="5" t="s">
        <v>84</v>
      </c>
      <c r="AU214" s="5" t="s">
        <v>41</v>
      </c>
      <c r="AY214" s="5" t="s">
        <v>87</v>
      </c>
      <c r="BE214" s="34">
        <f>IF($U$214="základná",$N$214,0)</f>
        <v>0</v>
      </c>
      <c r="BF214" s="34">
        <f>IF($U$214="znížená",$N$214,0)</f>
        <v>0</v>
      </c>
      <c r="BG214" s="34">
        <f>IF($U$214="zákl. prenesená",$N$214,0)</f>
        <v>0</v>
      </c>
      <c r="BH214" s="34">
        <f>IF($U$214="zníž. prenesená",$N$214,0)</f>
        <v>0</v>
      </c>
      <c r="BI214" s="34">
        <f>IF($U$214="nulová",$N$214,0)</f>
        <v>0</v>
      </c>
      <c r="BJ214" s="5" t="s">
        <v>41</v>
      </c>
      <c r="BK214" s="77">
        <f>ROUND($L$214*$K$214,3)</f>
        <v>0</v>
      </c>
      <c r="BL214" s="5" t="s">
        <v>89</v>
      </c>
      <c r="BM214" s="5" t="s">
        <v>748</v>
      </c>
    </row>
    <row r="215" spans="2:65" s="5" customFormat="1" ht="24" customHeight="1">
      <c r="B215" s="36"/>
      <c r="C215" s="101" t="s">
        <v>433</v>
      </c>
      <c r="D215" s="101" t="s">
        <v>97</v>
      </c>
      <c r="E215" s="102" t="s">
        <v>434</v>
      </c>
      <c r="F215" s="118" t="s">
        <v>435</v>
      </c>
      <c r="G215" s="119"/>
      <c r="H215" s="119"/>
      <c r="I215" s="119"/>
      <c r="J215" s="103" t="s">
        <v>113</v>
      </c>
      <c r="K215" s="104">
        <v>15.225</v>
      </c>
      <c r="L215" s="120">
        <v>0</v>
      </c>
      <c r="M215" s="119"/>
      <c r="N215" s="125">
        <f>ROUND($L$215*$K$215,3)</f>
        <v>0</v>
      </c>
      <c r="O215" s="112"/>
      <c r="P215" s="112"/>
      <c r="Q215" s="112"/>
      <c r="R215" s="37"/>
      <c r="T215" s="83"/>
      <c r="U215" s="18" t="s">
        <v>24</v>
      </c>
      <c r="W215" s="99">
        <f>$V$215*$K$215</f>
        <v>0</v>
      </c>
      <c r="X215" s="99">
        <v>0.02014</v>
      </c>
      <c r="Y215" s="99">
        <f>$X$215*$K$215</f>
        <v>0.3066315</v>
      </c>
      <c r="Z215" s="99">
        <v>0</v>
      </c>
      <c r="AA215" s="100">
        <f>$Z$215*$K$215</f>
        <v>0</v>
      </c>
      <c r="AR215" s="5" t="s">
        <v>94</v>
      </c>
      <c r="AT215" s="5" t="s">
        <v>97</v>
      </c>
      <c r="AU215" s="5" t="s">
        <v>41</v>
      </c>
      <c r="AY215" s="5" t="s">
        <v>87</v>
      </c>
      <c r="BE215" s="34">
        <f>IF($U$215="základná",$N$215,0)</f>
        <v>0</v>
      </c>
      <c r="BF215" s="34">
        <f>IF($U$215="znížená",$N$215,0)</f>
        <v>0</v>
      </c>
      <c r="BG215" s="34">
        <f>IF($U$215="zákl. prenesená",$N$215,0)</f>
        <v>0</v>
      </c>
      <c r="BH215" s="34">
        <f>IF($U$215="zníž. prenesená",$N$215,0)</f>
        <v>0</v>
      </c>
      <c r="BI215" s="34">
        <f>IF($U$215="nulová",$N$215,0)</f>
        <v>0</v>
      </c>
      <c r="BJ215" s="5" t="s">
        <v>41</v>
      </c>
      <c r="BK215" s="77">
        <f>ROUND($L$215*$K$215,3)</f>
        <v>0</v>
      </c>
      <c r="BL215" s="5" t="s">
        <v>89</v>
      </c>
      <c r="BM215" s="5" t="s">
        <v>749</v>
      </c>
    </row>
    <row r="216" spans="2:65" s="5" customFormat="1" ht="24" customHeight="1">
      <c r="B216" s="36"/>
      <c r="C216" s="96" t="s">
        <v>437</v>
      </c>
      <c r="D216" s="96" t="s">
        <v>84</v>
      </c>
      <c r="E216" s="97" t="s">
        <v>438</v>
      </c>
      <c r="F216" s="122" t="s">
        <v>439</v>
      </c>
      <c r="G216" s="112"/>
      <c r="H216" s="112"/>
      <c r="I216" s="112"/>
      <c r="J216" s="98" t="s">
        <v>113</v>
      </c>
      <c r="K216" s="82">
        <v>196</v>
      </c>
      <c r="L216" s="111">
        <v>0</v>
      </c>
      <c r="M216" s="112"/>
      <c r="N216" s="121">
        <f>ROUND($L$216*$K$216,3)</f>
        <v>0</v>
      </c>
      <c r="O216" s="112"/>
      <c r="P216" s="112"/>
      <c r="Q216" s="112"/>
      <c r="R216" s="37"/>
      <c r="T216" s="83"/>
      <c r="U216" s="18" t="s">
        <v>24</v>
      </c>
      <c r="W216" s="99">
        <f>$V$216*$K$216</f>
        <v>0</v>
      </c>
      <c r="X216" s="99">
        <v>0.00266</v>
      </c>
      <c r="Y216" s="99">
        <f>$X$216*$K$216</f>
        <v>0.52136</v>
      </c>
      <c r="Z216" s="99">
        <v>0</v>
      </c>
      <c r="AA216" s="100">
        <f>$Z$216*$K$216</f>
        <v>0</v>
      </c>
      <c r="AR216" s="5" t="s">
        <v>89</v>
      </c>
      <c r="AT216" s="5" t="s">
        <v>84</v>
      </c>
      <c r="AU216" s="5" t="s">
        <v>41</v>
      </c>
      <c r="AY216" s="5" t="s">
        <v>87</v>
      </c>
      <c r="BE216" s="34">
        <f>IF($U$216="základná",$N$216,0)</f>
        <v>0</v>
      </c>
      <c r="BF216" s="34">
        <f>IF($U$216="znížená",$N$216,0)</f>
        <v>0</v>
      </c>
      <c r="BG216" s="34">
        <f>IF($U$216="zákl. prenesená",$N$216,0)</f>
        <v>0</v>
      </c>
      <c r="BH216" s="34">
        <f>IF($U$216="zníž. prenesená",$N$216,0)</f>
        <v>0</v>
      </c>
      <c r="BI216" s="34">
        <f>IF($U$216="nulová",$N$216,0)</f>
        <v>0</v>
      </c>
      <c r="BJ216" s="5" t="s">
        <v>41</v>
      </c>
      <c r="BK216" s="77">
        <f>ROUND($L$216*$K$216,3)</f>
        <v>0</v>
      </c>
      <c r="BL216" s="5" t="s">
        <v>89</v>
      </c>
      <c r="BM216" s="5" t="s">
        <v>750</v>
      </c>
    </row>
    <row r="217" spans="2:65" s="5" customFormat="1" ht="24" customHeight="1">
      <c r="B217" s="36"/>
      <c r="C217" s="101" t="s">
        <v>441</v>
      </c>
      <c r="D217" s="101" t="s">
        <v>97</v>
      </c>
      <c r="E217" s="102" t="s">
        <v>442</v>
      </c>
      <c r="F217" s="118" t="s">
        <v>443</v>
      </c>
      <c r="G217" s="119"/>
      <c r="H217" s="119"/>
      <c r="I217" s="119"/>
      <c r="J217" s="103" t="s">
        <v>113</v>
      </c>
      <c r="K217" s="104">
        <v>198.94</v>
      </c>
      <c r="L217" s="120">
        <v>0</v>
      </c>
      <c r="M217" s="119"/>
      <c r="N217" s="125">
        <f>ROUND($L$217*$K$217,3)</f>
        <v>0</v>
      </c>
      <c r="O217" s="112"/>
      <c r="P217" s="112"/>
      <c r="Q217" s="112"/>
      <c r="R217" s="37"/>
      <c r="T217" s="83"/>
      <c r="U217" s="18" t="s">
        <v>24</v>
      </c>
      <c r="W217" s="99">
        <f>$V$217*$K$217</f>
        <v>0</v>
      </c>
      <c r="X217" s="99">
        <v>0.01586</v>
      </c>
      <c r="Y217" s="99">
        <f>$X$217*$K$217</f>
        <v>3.1551883999999997</v>
      </c>
      <c r="Z217" s="99">
        <v>0</v>
      </c>
      <c r="AA217" s="100">
        <f>$Z$217*$K$217</f>
        <v>0</v>
      </c>
      <c r="AR217" s="5" t="s">
        <v>94</v>
      </c>
      <c r="AT217" s="5" t="s">
        <v>97</v>
      </c>
      <c r="AU217" s="5" t="s">
        <v>41</v>
      </c>
      <c r="AY217" s="5" t="s">
        <v>87</v>
      </c>
      <c r="BE217" s="34">
        <f>IF($U$217="základná",$N$217,0)</f>
        <v>0</v>
      </c>
      <c r="BF217" s="34">
        <f>IF($U$217="znížená",$N$217,0)</f>
        <v>0</v>
      </c>
      <c r="BG217" s="34">
        <f>IF($U$217="zákl. prenesená",$N$217,0)</f>
        <v>0</v>
      </c>
      <c r="BH217" s="34">
        <f>IF($U$217="zníž. prenesená",$N$217,0)</f>
        <v>0</v>
      </c>
      <c r="BI217" s="34">
        <f>IF($U$217="nulová",$N$217,0)</f>
        <v>0</v>
      </c>
      <c r="BJ217" s="5" t="s">
        <v>41</v>
      </c>
      <c r="BK217" s="77">
        <f>ROUND($L$217*$K$217,3)</f>
        <v>0</v>
      </c>
      <c r="BL217" s="5" t="s">
        <v>89</v>
      </c>
      <c r="BM217" s="5" t="s">
        <v>751</v>
      </c>
    </row>
    <row r="218" spans="2:65" s="5" customFormat="1" ht="13.5" customHeight="1">
      <c r="B218" s="36"/>
      <c r="C218" s="101" t="s">
        <v>445</v>
      </c>
      <c r="D218" s="101" t="s">
        <v>97</v>
      </c>
      <c r="E218" s="102" t="s">
        <v>446</v>
      </c>
      <c r="F218" s="118" t="s">
        <v>447</v>
      </c>
      <c r="G218" s="119"/>
      <c r="H218" s="119"/>
      <c r="I218" s="119"/>
      <c r="J218" s="103" t="s">
        <v>113</v>
      </c>
      <c r="K218" s="104">
        <v>198.94</v>
      </c>
      <c r="L218" s="120">
        <v>0</v>
      </c>
      <c r="M218" s="119"/>
      <c r="N218" s="125">
        <f>ROUND($L$218*$K$218,3)</f>
        <v>0</v>
      </c>
      <c r="O218" s="112"/>
      <c r="P218" s="112"/>
      <c r="Q218" s="112"/>
      <c r="R218" s="37"/>
      <c r="T218" s="83"/>
      <c r="U218" s="18" t="s">
        <v>24</v>
      </c>
      <c r="W218" s="99">
        <f>$V$218*$K$218</f>
        <v>0</v>
      </c>
      <c r="X218" s="99">
        <v>0.00036</v>
      </c>
      <c r="Y218" s="99">
        <f>$X$218*$K$218</f>
        <v>0.0716184</v>
      </c>
      <c r="Z218" s="99">
        <v>0</v>
      </c>
      <c r="AA218" s="100">
        <f>$Z$218*$K$218</f>
        <v>0</v>
      </c>
      <c r="AR218" s="5" t="s">
        <v>94</v>
      </c>
      <c r="AT218" s="5" t="s">
        <v>97</v>
      </c>
      <c r="AU218" s="5" t="s">
        <v>41</v>
      </c>
      <c r="AY218" s="5" t="s">
        <v>87</v>
      </c>
      <c r="BE218" s="34">
        <f>IF($U$218="základná",$N$218,0)</f>
        <v>0</v>
      </c>
      <c r="BF218" s="34">
        <f>IF($U$218="znížená",$N$218,0)</f>
        <v>0</v>
      </c>
      <c r="BG218" s="34">
        <f>IF($U$218="zákl. prenesená",$N$218,0)</f>
        <v>0</v>
      </c>
      <c r="BH218" s="34">
        <f>IF($U$218="zníž. prenesená",$N$218,0)</f>
        <v>0</v>
      </c>
      <c r="BI218" s="34">
        <f>IF($U$218="nulová",$N$218,0)</f>
        <v>0</v>
      </c>
      <c r="BJ218" s="5" t="s">
        <v>41</v>
      </c>
      <c r="BK218" s="77">
        <f>ROUND($L$218*$K$218,3)</f>
        <v>0</v>
      </c>
      <c r="BL218" s="5" t="s">
        <v>89</v>
      </c>
      <c r="BM218" s="5" t="s">
        <v>855</v>
      </c>
    </row>
    <row r="219" spans="2:65" s="5" customFormat="1" ht="24" customHeight="1">
      <c r="B219" s="36"/>
      <c r="C219" s="96" t="s">
        <v>449</v>
      </c>
      <c r="D219" s="96" t="s">
        <v>84</v>
      </c>
      <c r="E219" s="97" t="s">
        <v>450</v>
      </c>
      <c r="F219" s="122" t="s">
        <v>451</v>
      </c>
      <c r="G219" s="112"/>
      <c r="H219" s="112"/>
      <c r="I219" s="112"/>
      <c r="J219" s="98" t="s">
        <v>113</v>
      </c>
      <c r="K219" s="82">
        <v>106</v>
      </c>
      <c r="L219" s="111">
        <v>0</v>
      </c>
      <c r="M219" s="112"/>
      <c r="N219" s="121">
        <f>ROUND($L$219*$K$219,3)</f>
        <v>0</v>
      </c>
      <c r="O219" s="112"/>
      <c r="P219" s="112"/>
      <c r="Q219" s="112"/>
      <c r="R219" s="37"/>
      <c r="T219" s="83"/>
      <c r="U219" s="18" t="s">
        <v>24</v>
      </c>
      <c r="W219" s="99">
        <f>$V$219*$K$219</f>
        <v>0</v>
      </c>
      <c r="X219" s="99">
        <v>0.00266</v>
      </c>
      <c r="Y219" s="99">
        <f>$X$219*$K$219</f>
        <v>0.28196</v>
      </c>
      <c r="Z219" s="99">
        <v>0</v>
      </c>
      <c r="AA219" s="100">
        <f>$Z$219*$K$219</f>
        <v>0</v>
      </c>
      <c r="AR219" s="5" t="s">
        <v>89</v>
      </c>
      <c r="AT219" s="5" t="s">
        <v>84</v>
      </c>
      <c r="AU219" s="5" t="s">
        <v>41</v>
      </c>
      <c r="AY219" s="5" t="s">
        <v>87</v>
      </c>
      <c r="BE219" s="34">
        <f>IF($U$219="základná",$N$219,0)</f>
        <v>0</v>
      </c>
      <c r="BF219" s="34">
        <f>IF($U$219="znížená",$N$219,0)</f>
        <v>0</v>
      </c>
      <c r="BG219" s="34">
        <f>IF($U$219="zákl. prenesená",$N$219,0)</f>
        <v>0</v>
      </c>
      <c r="BH219" s="34">
        <f>IF($U$219="zníž. prenesená",$N$219,0)</f>
        <v>0</v>
      </c>
      <c r="BI219" s="34">
        <f>IF($U$219="nulová",$N$219,0)</f>
        <v>0</v>
      </c>
      <c r="BJ219" s="5" t="s">
        <v>41</v>
      </c>
      <c r="BK219" s="77">
        <f>ROUND($L$219*$K$219,3)</f>
        <v>0</v>
      </c>
      <c r="BL219" s="5" t="s">
        <v>89</v>
      </c>
      <c r="BM219" s="5" t="s">
        <v>753</v>
      </c>
    </row>
    <row r="220" spans="2:65" s="5" customFormat="1" ht="13.5" customHeight="1">
      <c r="B220" s="36"/>
      <c r="C220" s="101" t="s">
        <v>453</v>
      </c>
      <c r="D220" s="101" t="s">
        <v>97</v>
      </c>
      <c r="E220" s="102" t="s">
        <v>454</v>
      </c>
      <c r="F220" s="118" t="s">
        <v>455</v>
      </c>
      <c r="G220" s="119"/>
      <c r="H220" s="119"/>
      <c r="I220" s="119"/>
      <c r="J220" s="103" t="s">
        <v>113</v>
      </c>
      <c r="K220" s="104">
        <v>93.38</v>
      </c>
      <c r="L220" s="120">
        <v>0</v>
      </c>
      <c r="M220" s="119"/>
      <c r="N220" s="125">
        <f>ROUND($L$220*$K$220,3)</f>
        <v>0</v>
      </c>
      <c r="O220" s="112"/>
      <c r="P220" s="112"/>
      <c r="Q220" s="112"/>
      <c r="R220" s="37"/>
      <c r="T220" s="83"/>
      <c r="U220" s="18" t="s">
        <v>24</v>
      </c>
      <c r="W220" s="99">
        <f>$V$220*$K$220</f>
        <v>0</v>
      </c>
      <c r="X220" s="99">
        <v>0.00836</v>
      </c>
      <c r="Y220" s="99">
        <f>$X$220*$K$220</f>
        <v>0.7806567999999999</v>
      </c>
      <c r="Z220" s="99">
        <v>0</v>
      </c>
      <c r="AA220" s="100">
        <f>$Z$220*$K$220</f>
        <v>0</v>
      </c>
      <c r="AR220" s="5" t="s">
        <v>94</v>
      </c>
      <c r="AT220" s="5" t="s">
        <v>97</v>
      </c>
      <c r="AU220" s="5" t="s">
        <v>41</v>
      </c>
      <c r="AY220" s="5" t="s">
        <v>87</v>
      </c>
      <c r="BE220" s="34">
        <f>IF($U$220="základná",$N$220,0)</f>
        <v>0</v>
      </c>
      <c r="BF220" s="34">
        <f>IF($U$220="znížená",$N$220,0)</f>
        <v>0</v>
      </c>
      <c r="BG220" s="34">
        <f>IF($U$220="zákl. prenesená",$N$220,0)</f>
        <v>0</v>
      </c>
      <c r="BH220" s="34">
        <f>IF($U$220="zníž. prenesená",$N$220,0)</f>
        <v>0</v>
      </c>
      <c r="BI220" s="34">
        <f>IF($U$220="nulová",$N$220,0)</f>
        <v>0</v>
      </c>
      <c r="BJ220" s="5" t="s">
        <v>41</v>
      </c>
      <c r="BK220" s="77">
        <f>ROUND($L$220*$K$220,3)</f>
        <v>0</v>
      </c>
      <c r="BL220" s="5" t="s">
        <v>89</v>
      </c>
      <c r="BM220" s="5" t="s">
        <v>754</v>
      </c>
    </row>
    <row r="221" spans="2:65" s="5" customFormat="1" ht="24" customHeight="1">
      <c r="B221" s="36"/>
      <c r="C221" s="101" t="s">
        <v>457</v>
      </c>
      <c r="D221" s="101" t="s">
        <v>97</v>
      </c>
      <c r="E221" s="102" t="s">
        <v>458</v>
      </c>
      <c r="F221" s="118" t="s">
        <v>459</v>
      </c>
      <c r="G221" s="119"/>
      <c r="H221" s="119"/>
      <c r="I221" s="119"/>
      <c r="J221" s="103" t="s">
        <v>113</v>
      </c>
      <c r="K221" s="104">
        <v>8.12</v>
      </c>
      <c r="L221" s="120">
        <v>0</v>
      </c>
      <c r="M221" s="119"/>
      <c r="N221" s="125">
        <f>ROUND($L$221*$K$221,3)</f>
        <v>0</v>
      </c>
      <c r="O221" s="112"/>
      <c r="P221" s="112"/>
      <c r="Q221" s="112"/>
      <c r="R221" s="37"/>
      <c r="T221" s="83"/>
      <c r="U221" s="18" t="s">
        <v>24</v>
      </c>
      <c r="W221" s="99">
        <f>$V$221*$K$221</f>
        <v>0</v>
      </c>
      <c r="X221" s="99">
        <v>0.01312</v>
      </c>
      <c r="Y221" s="99">
        <f>$X$221*$K$221</f>
        <v>0.10653439999999999</v>
      </c>
      <c r="Z221" s="99">
        <v>0</v>
      </c>
      <c r="AA221" s="100">
        <f>$Z$221*$K$221</f>
        <v>0</v>
      </c>
      <c r="AR221" s="5" t="s">
        <v>94</v>
      </c>
      <c r="AT221" s="5" t="s">
        <v>97</v>
      </c>
      <c r="AU221" s="5" t="s">
        <v>41</v>
      </c>
      <c r="AY221" s="5" t="s">
        <v>87</v>
      </c>
      <c r="BE221" s="34">
        <f>IF($U$221="základná",$N$221,0)</f>
        <v>0</v>
      </c>
      <c r="BF221" s="34">
        <f>IF($U$221="znížená",$N$221,0)</f>
        <v>0</v>
      </c>
      <c r="BG221" s="34">
        <f>IF($U$221="zákl. prenesená",$N$221,0)</f>
        <v>0</v>
      </c>
      <c r="BH221" s="34">
        <f>IF($U$221="zníž. prenesená",$N$221,0)</f>
        <v>0</v>
      </c>
      <c r="BI221" s="34">
        <f>IF($U$221="nulová",$N$221,0)</f>
        <v>0</v>
      </c>
      <c r="BJ221" s="5" t="s">
        <v>41</v>
      </c>
      <c r="BK221" s="77">
        <f>ROUND($L$221*$K$221,3)</f>
        <v>0</v>
      </c>
      <c r="BL221" s="5" t="s">
        <v>89</v>
      </c>
      <c r="BM221" s="5" t="s">
        <v>755</v>
      </c>
    </row>
    <row r="222" spans="2:65" s="5" customFormat="1" ht="24" customHeight="1">
      <c r="B222" s="36"/>
      <c r="C222" s="101" t="s">
        <v>461</v>
      </c>
      <c r="D222" s="101" t="s">
        <v>97</v>
      </c>
      <c r="E222" s="102" t="s">
        <v>462</v>
      </c>
      <c r="F222" s="118" t="s">
        <v>463</v>
      </c>
      <c r="G222" s="119"/>
      <c r="H222" s="119"/>
      <c r="I222" s="119"/>
      <c r="J222" s="103" t="s">
        <v>113</v>
      </c>
      <c r="K222" s="104">
        <v>6.09</v>
      </c>
      <c r="L222" s="120">
        <v>0</v>
      </c>
      <c r="M222" s="119"/>
      <c r="N222" s="125">
        <f>ROUND($L$222*$K$222,3)</f>
        <v>0</v>
      </c>
      <c r="O222" s="112"/>
      <c r="P222" s="112"/>
      <c r="Q222" s="112"/>
      <c r="R222" s="37"/>
      <c r="T222" s="83"/>
      <c r="U222" s="18" t="s">
        <v>24</v>
      </c>
      <c r="W222" s="99">
        <f>$V$222*$K$222</f>
        <v>0</v>
      </c>
      <c r="X222" s="99">
        <v>0.0153</v>
      </c>
      <c r="Y222" s="99">
        <f>$X$222*$K$222</f>
        <v>0.093177</v>
      </c>
      <c r="Z222" s="99">
        <v>0</v>
      </c>
      <c r="AA222" s="100">
        <f>$Z$222*$K$222</f>
        <v>0</v>
      </c>
      <c r="AR222" s="5" t="s">
        <v>94</v>
      </c>
      <c r="AT222" s="5" t="s">
        <v>97</v>
      </c>
      <c r="AU222" s="5" t="s">
        <v>41</v>
      </c>
      <c r="AY222" s="5" t="s">
        <v>87</v>
      </c>
      <c r="BE222" s="34">
        <f>IF($U$222="základná",$N$222,0)</f>
        <v>0</v>
      </c>
      <c r="BF222" s="34">
        <f>IF($U$222="znížená",$N$222,0)</f>
        <v>0</v>
      </c>
      <c r="BG222" s="34">
        <f>IF($U$222="zákl. prenesená",$N$222,0)</f>
        <v>0</v>
      </c>
      <c r="BH222" s="34">
        <f>IF($U$222="zníž. prenesená",$N$222,0)</f>
        <v>0</v>
      </c>
      <c r="BI222" s="34">
        <f>IF($U$222="nulová",$N$222,0)</f>
        <v>0</v>
      </c>
      <c r="BJ222" s="5" t="s">
        <v>41</v>
      </c>
      <c r="BK222" s="77">
        <f>ROUND($L$222*$K$222,3)</f>
        <v>0</v>
      </c>
      <c r="BL222" s="5" t="s">
        <v>89</v>
      </c>
      <c r="BM222" s="5" t="s">
        <v>756</v>
      </c>
    </row>
    <row r="223" spans="2:65" s="5" customFormat="1" ht="13.5" customHeight="1">
      <c r="B223" s="36"/>
      <c r="C223" s="96" t="s">
        <v>465</v>
      </c>
      <c r="D223" s="96" t="s">
        <v>84</v>
      </c>
      <c r="E223" s="97" t="s">
        <v>466</v>
      </c>
      <c r="F223" s="122" t="s">
        <v>467</v>
      </c>
      <c r="G223" s="112"/>
      <c r="H223" s="112"/>
      <c r="I223" s="112"/>
      <c r="J223" s="98" t="s">
        <v>110</v>
      </c>
      <c r="K223" s="82">
        <v>980</v>
      </c>
      <c r="L223" s="111">
        <v>0</v>
      </c>
      <c r="M223" s="112"/>
      <c r="N223" s="121">
        <f>ROUND($L$223*$K$223,3)</f>
        <v>0</v>
      </c>
      <c r="O223" s="112"/>
      <c r="P223" s="112"/>
      <c r="Q223" s="112"/>
      <c r="R223" s="37"/>
      <c r="T223" s="83"/>
      <c r="U223" s="18" t="s">
        <v>24</v>
      </c>
      <c r="W223" s="99">
        <f>$V$223*$K$223</f>
        <v>0</v>
      </c>
      <c r="X223" s="99">
        <v>0</v>
      </c>
      <c r="Y223" s="99">
        <f>$X$223*$K$223</f>
        <v>0</v>
      </c>
      <c r="Z223" s="99">
        <v>0</v>
      </c>
      <c r="AA223" s="100">
        <f>$Z$223*$K$223</f>
        <v>0</v>
      </c>
      <c r="AR223" s="5" t="s">
        <v>89</v>
      </c>
      <c r="AT223" s="5" t="s">
        <v>84</v>
      </c>
      <c r="AU223" s="5" t="s">
        <v>41</v>
      </c>
      <c r="AY223" s="5" t="s">
        <v>87</v>
      </c>
      <c r="BE223" s="34">
        <f>IF($U$223="základná",$N$223,0)</f>
        <v>0</v>
      </c>
      <c r="BF223" s="34">
        <f>IF($U$223="znížená",$N$223,0)</f>
        <v>0</v>
      </c>
      <c r="BG223" s="34">
        <f>IF($U$223="zákl. prenesená",$N$223,0)</f>
        <v>0</v>
      </c>
      <c r="BH223" s="34">
        <f>IF($U$223="zníž. prenesená",$N$223,0)</f>
        <v>0</v>
      </c>
      <c r="BI223" s="34">
        <f>IF($U$223="nulová",$N$223,0)</f>
        <v>0</v>
      </c>
      <c r="BJ223" s="5" t="s">
        <v>41</v>
      </c>
      <c r="BK223" s="77">
        <f>ROUND($L$223*$K$223,3)</f>
        <v>0</v>
      </c>
      <c r="BL223" s="5" t="s">
        <v>89</v>
      </c>
      <c r="BM223" s="5" t="s">
        <v>856</v>
      </c>
    </row>
    <row r="224" spans="2:65" s="5" customFormat="1" ht="13.5" customHeight="1">
      <c r="B224" s="36"/>
      <c r="C224" s="96" t="s">
        <v>469</v>
      </c>
      <c r="D224" s="96" t="s">
        <v>84</v>
      </c>
      <c r="E224" s="97" t="s">
        <v>470</v>
      </c>
      <c r="F224" s="122" t="s">
        <v>471</v>
      </c>
      <c r="G224" s="112"/>
      <c r="H224" s="112"/>
      <c r="I224" s="112"/>
      <c r="J224" s="98" t="s">
        <v>110</v>
      </c>
      <c r="K224" s="82">
        <v>2908</v>
      </c>
      <c r="L224" s="111">
        <v>0</v>
      </c>
      <c r="M224" s="112"/>
      <c r="N224" s="121">
        <f>ROUND($L$224*$K$224,3)</f>
        <v>0</v>
      </c>
      <c r="O224" s="112"/>
      <c r="P224" s="112"/>
      <c r="Q224" s="112"/>
      <c r="R224" s="37"/>
      <c r="T224" s="83"/>
      <c r="U224" s="18" t="s">
        <v>24</v>
      </c>
      <c r="W224" s="99">
        <f>$V$224*$K$224</f>
        <v>0</v>
      </c>
      <c r="X224" s="99">
        <v>0</v>
      </c>
      <c r="Y224" s="99">
        <f>$X$224*$K$224</f>
        <v>0</v>
      </c>
      <c r="Z224" s="99">
        <v>0</v>
      </c>
      <c r="AA224" s="100">
        <f>$Z$224*$K$224</f>
        <v>0</v>
      </c>
      <c r="AR224" s="5" t="s">
        <v>89</v>
      </c>
      <c r="AT224" s="5" t="s">
        <v>84</v>
      </c>
      <c r="AU224" s="5" t="s">
        <v>41</v>
      </c>
      <c r="AY224" s="5" t="s">
        <v>87</v>
      </c>
      <c r="BE224" s="34">
        <f>IF($U$224="základná",$N$224,0)</f>
        <v>0</v>
      </c>
      <c r="BF224" s="34">
        <f>IF($U$224="znížená",$N$224,0)</f>
        <v>0</v>
      </c>
      <c r="BG224" s="34">
        <f>IF($U$224="zákl. prenesená",$N$224,0)</f>
        <v>0</v>
      </c>
      <c r="BH224" s="34">
        <f>IF($U$224="zníž. prenesená",$N$224,0)</f>
        <v>0</v>
      </c>
      <c r="BI224" s="34">
        <f>IF($U$224="nulová",$N$224,0)</f>
        <v>0</v>
      </c>
      <c r="BJ224" s="5" t="s">
        <v>41</v>
      </c>
      <c r="BK224" s="77">
        <f>ROUND($L$224*$K$224,3)</f>
        <v>0</v>
      </c>
      <c r="BL224" s="5" t="s">
        <v>89</v>
      </c>
      <c r="BM224" s="5" t="s">
        <v>758</v>
      </c>
    </row>
    <row r="225" spans="2:65" s="5" customFormat="1" ht="24" customHeight="1">
      <c r="B225" s="36"/>
      <c r="C225" s="96" t="s">
        <v>473</v>
      </c>
      <c r="D225" s="96" t="s">
        <v>84</v>
      </c>
      <c r="E225" s="97" t="s">
        <v>474</v>
      </c>
      <c r="F225" s="122" t="s">
        <v>475</v>
      </c>
      <c r="G225" s="112"/>
      <c r="H225" s="112"/>
      <c r="I225" s="112"/>
      <c r="J225" s="98" t="s">
        <v>113</v>
      </c>
      <c r="K225" s="82">
        <v>24</v>
      </c>
      <c r="L225" s="111">
        <v>0</v>
      </c>
      <c r="M225" s="112"/>
      <c r="N225" s="121">
        <f>ROUND($L$225*$K$225,3)</f>
        <v>0</v>
      </c>
      <c r="O225" s="112"/>
      <c r="P225" s="112"/>
      <c r="Q225" s="112"/>
      <c r="R225" s="37"/>
      <c r="T225" s="83"/>
      <c r="U225" s="18" t="s">
        <v>24</v>
      </c>
      <c r="W225" s="99">
        <f>$V$225*$K$225</f>
        <v>0</v>
      </c>
      <c r="X225" s="99">
        <v>0.0208</v>
      </c>
      <c r="Y225" s="99">
        <f>$X$225*$K$225</f>
        <v>0.4992</v>
      </c>
      <c r="Z225" s="99">
        <v>0</v>
      </c>
      <c r="AA225" s="100">
        <f>$Z$225*$K$225</f>
        <v>0</v>
      </c>
      <c r="AR225" s="5" t="s">
        <v>89</v>
      </c>
      <c r="AT225" s="5" t="s">
        <v>84</v>
      </c>
      <c r="AU225" s="5" t="s">
        <v>41</v>
      </c>
      <c r="AY225" s="5" t="s">
        <v>87</v>
      </c>
      <c r="BE225" s="34">
        <f>IF($U$225="základná",$N$225,0)</f>
        <v>0</v>
      </c>
      <c r="BF225" s="34">
        <f>IF($U$225="znížená",$N$225,0)</f>
        <v>0</v>
      </c>
      <c r="BG225" s="34">
        <f>IF($U$225="zákl. prenesená",$N$225,0)</f>
        <v>0</v>
      </c>
      <c r="BH225" s="34">
        <f>IF($U$225="zníž. prenesená",$N$225,0)</f>
        <v>0</v>
      </c>
      <c r="BI225" s="34">
        <f>IF($U$225="nulová",$N$225,0)</f>
        <v>0</v>
      </c>
      <c r="BJ225" s="5" t="s">
        <v>41</v>
      </c>
      <c r="BK225" s="77">
        <f>ROUND($L$225*$K$225,3)</f>
        <v>0</v>
      </c>
      <c r="BL225" s="5" t="s">
        <v>89</v>
      </c>
      <c r="BM225" s="5" t="s">
        <v>759</v>
      </c>
    </row>
    <row r="226" spans="2:65" s="5" customFormat="1" ht="24" customHeight="1">
      <c r="B226" s="36"/>
      <c r="C226" s="96" t="s">
        <v>477</v>
      </c>
      <c r="D226" s="96" t="s">
        <v>84</v>
      </c>
      <c r="E226" s="97" t="s">
        <v>478</v>
      </c>
      <c r="F226" s="122" t="s">
        <v>479</v>
      </c>
      <c r="G226" s="112"/>
      <c r="H226" s="112"/>
      <c r="I226" s="112"/>
      <c r="J226" s="98" t="s">
        <v>113</v>
      </c>
      <c r="K226" s="82">
        <v>184</v>
      </c>
      <c r="L226" s="111">
        <v>0</v>
      </c>
      <c r="M226" s="112"/>
      <c r="N226" s="121">
        <f>ROUND($L$226*$K$226,3)</f>
        <v>0</v>
      </c>
      <c r="O226" s="112"/>
      <c r="P226" s="112"/>
      <c r="Q226" s="112"/>
      <c r="R226" s="37"/>
      <c r="T226" s="83"/>
      <c r="U226" s="18" t="s">
        <v>24</v>
      </c>
      <c r="W226" s="99">
        <f>$V$226*$K$226</f>
        <v>0</v>
      </c>
      <c r="X226" s="99">
        <v>0.0372414</v>
      </c>
      <c r="Y226" s="99">
        <f>$X$226*$K$226</f>
        <v>6.8524176</v>
      </c>
      <c r="Z226" s="99">
        <v>0</v>
      </c>
      <c r="AA226" s="100">
        <f>$Z$226*$K$226</f>
        <v>0</v>
      </c>
      <c r="AR226" s="5" t="s">
        <v>89</v>
      </c>
      <c r="AT226" s="5" t="s">
        <v>84</v>
      </c>
      <c r="AU226" s="5" t="s">
        <v>41</v>
      </c>
      <c r="AY226" s="5" t="s">
        <v>87</v>
      </c>
      <c r="BE226" s="34">
        <f>IF($U$226="základná",$N$226,0)</f>
        <v>0</v>
      </c>
      <c r="BF226" s="34">
        <f>IF($U$226="znížená",$N$226,0)</f>
        <v>0</v>
      </c>
      <c r="BG226" s="34">
        <f>IF($U$226="zákl. prenesená",$N$226,0)</f>
        <v>0</v>
      </c>
      <c r="BH226" s="34">
        <f>IF($U$226="zníž. prenesená",$N$226,0)</f>
        <v>0</v>
      </c>
      <c r="BI226" s="34">
        <f>IF($U$226="nulová",$N$226,0)</f>
        <v>0</v>
      </c>
      <c r="BJ226" s="5" t="s">
        <v>41</v>
      </c>
      <c r="BK226" s="77">
        <f>ROUND($L$226*$K$226,3)</f>
        <v>0</v>
      </c>
      <c r="BL226" s="5" t="s">
        <v>89</v>
      </c>
      <c r="BM226" s="5" t="s">
        <v>760</v>
      </c>
    </row>
    <row r="227" spans="2:65" s="5" customFormat="1" ht="24" customHeight="1">
      <c r="B227" s="36"/>
      <c r="C227" s="96" t="s">
        <v>481</v>
      </c>
      <c r="D227" s="96" t="s">
        <v>84</v>
      </c>
      <c r="E227" s="97" t="s">
        <v>482</v>
      </c>
      <c r="F227" s="122" t="s">
        <v>483</v>
      </c>
      <c r="G227" s="112"/>
      <c r="H227" s="112"/>
      <c r="I227" s="112"/>
      <c r="J227" s="98" t="s">
        <v>113</v>
      </c>
      <c r="K227" s="82">
        <v>92</v>
      </c>
      <c r="L227" s="111">
        <v>0</v>
      </c>
      <c r="M227" s="112"/>
      <c r="N227" s="121">
        <f>ROUND($L$227*$K$227,3)</f>
        <v>0</v>
      </c>
      <c r="O227" s="112"/>
      <c r="P227" s="112"/>
      <c r="Q227" s="112"/>
      <c r="R227" s="37"/>
      <c r="T227" s="83"/>
      <c r="U227" s="18" t="s">
        <v>24</v>
      </c>
      <c r="W227" s="99">
        <f>$V$227*$K$227</f>
        <v>0</v>
      </c>
      <c r="X227" s="99">
        <v>2.4250279540878</v>
      </c>
      <c r="Y227" s="99">
        <f>$X$227*$K$227</f>
        <v>223.10257177607758</v>
      </c>
      <c r="Z227" s="99">
        <v>0</v>
      </c>
      <c r="AA227" s="100">
        <f>$Z$227*$K$227</f>
        <v>0</v>
      </c>
      <c r="AR227" s="5" t="s">
        <v>89</v>
      </c>
      <c r="AT227" s="5" t="s">
        <v>84</v>
      </c>
      <c r="AU227" s="5" t="s">
        <v>41</v>
      </c>
      <c r="AY227" s="5" t="s">
        <v>87</v>
      </c>
      <c r="BE227" s="34">
        <f>IF($U$227="základná",$N$227,0)</f>
        <v>0</v>
      </c>
      <c r="BF227" s="34">
        <f>IF($U$227="znížená",$N$227,0)</f>
        <v>0</v>
      </c>
      <c r="BG227" s="34">
        <f>IF($U$227="zákl. prenesená",$N$227,0)</f>
        <v>0</v>
      </c>
      <c r="BH227" s="34">
        <f>IF($U$227="zníž. prenesená",$N$227,0)</f>
        <v>0</v>
      </c>
      <c r="BI227" s="34">
        <f>IF($U$227="nulová",$N$227,0)</f>
        <v>0</v>
      </c>
      <c r="BJ227" s="5" t="s">
        <v>41</v>
      </c>
      <c r="BK227" s="77">
        <f>ROUND($L$227*$K$227,3)</f>
        <v>0</v>
      </c>
      <c r="BL227" s="5" t="s">
        <v>89</v>
      </c>
      <c r="BM227" s="5" t="s">
        <v>761</v>
      </c>
    </row>
    <row r="228" spans="2:65" s="5" customFormat="1" ht="34.5" customHeight="1">
      <c r="B228" s="36"/>
      <c r="C228" s="101" t="s">
        <v>485</v>
      </c>
      <c r="D228" s="101" t="s">
        <v>97</v>
      </c>
      <c r="E228" s="102" t="s">
        <v>486</v>
      </c>
      <c r="F228" s="118" t="s">
        <v>487</v>
      </c>
      <c r="G228" s="119"/>
      <c r="H228" s="119"/>
      <c r="I228" s="119"/>
      <c r="J228" s="103" t="s">
        <v>113</v>
      </c>
      <c r="K228" s="104">
        <v>68.68</v>
      </c>
      <c r="L228" s="120">
        <v>0</v>
      </c>
      <c r="M228" s="119"/>
      <c r="N228" s="125">
        <f>ROUND($L$228*$K$228,3)</f>
        <v>0</v>
      </c>
      <c r="O228" s="112"/>
      <c r="P228" s="112"/>
      <c r="Q228" s="112"/>
      <c r="R228" s="37"/>
      <c r="T228" s="83"/>
      <c r="U228" s="18" t="s">
        <v>24</v>
      </c>
      <c r="W228" s="99">
        <f>$V$228*$K$228</f>
        <v>0</v>
      </c>
      <c r="X228" s="99">
        <v>1.207</v>
      </c>
      <c r="Y228" s="99">
        <f>$X$228*$K$228</f>
        <v>82.89676000000001</v>
      </c>
      <c r="Z228" s="99">
        <v>0</v>
      </c>
      <c r="AA228" s="100">
        <f>$Z$228*$K$228</f>
        <v>0</v>
      </c>
      <c r="AR228" s="5" t="s">
        <v>94</v>
      </c>
      <c r="AT228" s="5" t="s">
        <v>97</v>
      </c>
      <c r="AU228" s="5" t="s">
        <v>41</v>
      </c>
      <c r="AY228" s="5" t="s">
        <v>87</v>
      </c>
      <c r="BE228" s="34">
        <f>IF($U$228="základná",$N$228,0)</f>
        <v>0</v>
      </c>
      <c r="BF228" s="34">
        <f>IF($U$228="znížená",$N$228,0)</f>
        <v>0</v>
      </c>
      <c r="BG228" s="34">
        <f>IF($U$228="zákl. prenesená",$N$228,0)</f>
        <v>0</v>
      </c>
      <c r="BH228" s="34">
        <f>IF($U$228="zníž. prenesená",$N$228,0)</f>
        <v>0</v>
      </c>
      <c r="BI228" s="34">
        <f>IF($U$228="nulová",$N$228,0)</f>
        <v>0</v>
      </c>
      <c r="BJ228" s="5" t="s">
        <v>41</v>
      </c>
      <c r="BK228" s="77">
        <f>ROUND($L$228*$K$228,3)</f>
        <v>0</v>
      </c>
      <c r="BL228" s="5" t="s">
        <v>89</v>
      </c>
      <c r="BM228" s="5" t="s">
        <v>762</v>
      </c>
    </row>
    <row r="229" spans="2:65" s="5" customFormat="1" ht="34.5" customHeight="1">
      <c r="B229" s="36"/>
      <c r="C229" s="101" t="s">
        <v>489</v>
      </c>
      <c r="D229" s="101" t="s">
        <v>97</v>
      </c>
      <c r="E229" s="102" t="s">
        <v>490</v>
      </c>
      <c r="F229" s="118" t="s">
        <v>491</v>
      </c>
      <c r="G229" s="119"/>
      <c r="H229" s="119"/>
      <c r="I229" s="119"/>
      <c r="J229" s="103" t="s">
        <v>113</v>
      </c>
      <c r="K229" s="104">
        <v>24.24</v>
      </c>
      <c r="L229" s="120">
        <v>0</v>
      </c>
      <c r="M229" s="119"/>
      <c r="N229" s="125">
        <f>ROUND($L$229*$K$229,3)</f>
        <v>0</v>
      </c>
      <c r="O229" s="112"/>
      <c r="P229" s="112"/>
      <c r="Q229" s="112"/>
      <c r="R229" s="37"/>
      <c r="T229" s="83"/>
      <c r="U229" s="18" t="s">
        <v>24</v>
      </c>
      <c r="W229" s="99">
        <f>$V$229*$K$229</f>
        <v>0</v>
      </c>
      <c r="X229" s="99">
        <v>1.525</v>
      </c>
      <c r="Y229" s="99">
        <f>$X$229*$K$229</f>
        <v>36.965999999999994</v>
      </c>
      <c r="Z229" s="99">
        <v>0</v>
      </c>
      <c r="AA229" s="100">
        <f>$Z$229*$K$229</f>
        <v>0</v>
      </c>
      <c r="AR229" s="5" t="s">
        <v>94</v>
      </c>
      <c r="AT229" s="5" t="s">
        <v>97</v>
      </c>
      <c r="AU229" s="5" t="s">
        <v>41</v>
      </c>
      <c r="AY229" s="5" t="s">
        <v>87</v>
      </c>
      <c r="BE229" s="34">
        <f>IF($U$229="základná",$N$229,0)</f>
        <v>0</v>
      </c>
      <c r="BF229" s="34">
        <f>IF($U$229="znížená",$N$229,0)</f>
        <v>0</v>
      </c>
      <c r="BG229" s="34">
        <f>IF($U$229="zákl. prenesená",$N$229,0)</f>
        <v>0</v>
      </c>
      <c r="BH229" s="34">
        <f>IF($U$229="zníž. prenesená",$N$229,0)</f>
        <v>0</v>
      </c>
      <c r="BI229" s="34">
        <f>IF($U$229="nulová",$N$229,0)</f>
        <v>0</v>
      </c>
      <c r="BJ229" s="5" t="s">
        <v>41</v>
      </c>
      <c r="BK229" s="77">
        <f>ROUND($L$229*$K$229,3)</f>
        <v>0</v>
      </c>
      <c r="BL229" s="5" t="s">
        <v>89</v>
      </c>
      <c r="BM229" s="5" t="s">
        <v>763</v>
      </c>
    </row>
    <row r="230" spans="2:65" s="5" customFormat="1" ht="24" customHeight="1">
      <c r="B230" s="36"/>
      <c r="C230" s="101" t="s">
        <v>493</v>
      </c>
      <c r="D230" s="101" t="s">
        <v>97</v>
      </c>
      <c r="E230" s="102" t="s">
        <v>494</v>
      </c>
      <c r="F230" s="118" t="s">
        <v>495</v>
      </c>
      <c r="G230" s="119"/>
      <c r="H230" s="119"/>
      <c r="I230" s="119"/>
      <c r="J230" s="103" t="s">
        <v>113</v>
      </c>
      <c r="K230" s="104">
        <v>6.06</v>
      </c>
      <c r="L230" s="120">
        <v>0</v>
      </c>
      <c r="M230" s="119"/>
      <c r="N230" s="125">
        <f>ROUND($L$230*$K$230,3)</f>
        <v>0</v>
      </c>
      <c r="O230" s="112"/>
      <c r="P230" s="112"/>
      <c r="Q230" s="112"/>
      <c r="R230" s="37"/>
      <c r="T230" s="83"/>
      <c r="U230" s="18" t="s">
        <v>24</v>
      </c>
      <c r="W230" s="99">
        <f>$V$230*$K$230</f>
        <v>0</v>
      </c>
      <c r="X230" s="99">
        <v>0.2</v>
      </c>
      <c r="Y230" s="99">
        <f>$X$230*$K$230</f>
        <v>1.212</v>
      </c>
      <c r="Z230" s="99">
        <v>0</v>
      </c>
      <c r="AA230" s="100">
        <f>$Z$230*$K$230</f>
        <v>0</v>
      </c>
      <c r="AR230" s="5" t="s">
        <v>94</v>
      </c>
      <c r="AT230" s="5" t="s">
        <v>97</v>
      </c>
      <c r="AU230" s="5" t="s">
        <v>41</v>
      </c>
      <c r="AY230" s="5" t="s">
        <v>87</v>
      </c>
      <c r="BE230" s="34">
        <f>IF($U$230="základná",$N$230,0)</f>
        <v>0</v>
      </c>
      <c r="BF230" s="34">
        <f>IF($U$230="znížená",$N$230,0)</f>
        <v>0</v>
      </c>
      <c r="BG230" s="34">
        <f>IF($U$230="zákl. prenesená",$N$230,0)</f>
        <v>0</v>
      </c>
      <c r="BH230" s="34">
        <f>IF($U$230="zníž. prenesená",$N$230,0)</f>
        <v>0</v>
      </c>
      <c r="BI230" s="34">
        <f>IF($U$230="nulová",$N$230,0)</f>
        <v>0</v>
      </c>
      <c r="BJ230" s="5" t="s">
        <v>41</v>
      </c>
      <c r="BK230" s="77">
        <f>ROUND($L$230*$K$230,3)</f>
        <v>0</v>
      </c>
      <c r="BL230" s="5" t="s">
        <v>89</v>
      </c>
      <c r="BM230" s="5" t="s">
        <v>764</v>
      </c>
    </row>
    <row r="231" spans="2:65" s="5" customFormat="1" ht="24" customHeight="1">
      <c r="B231" s="36"/>
      <c r="C231" s="101" t="s">
        <v>497</v>
      </c>
      <c r="D231" s="101" t="s">
        <v>97</v>
      </c>
      <c r="E231" s="102" t="s">
        <v>498</v>
      </c>
      <c r="F231" s="118" t="s">
        <v>499</v>
      </c>
      <c r="G231" s="119"/>
      <c r="H231" s="119"/>
      <c r="I231" s="119"/>
      <c r="J231" s="103" t="s">
        <v>113</v>
      </c>
      <c r="K231" s="104">
        <v>185.84</v>
      </c>
      <c r="L231" s="120">
        <v>0</v>
      </c>
      <c r="M231" s="119"/>
      <c r="N231" s="125">
        <f>ROUND($L$231*$K$231,3)</f>
        <v>0</v>
      </c>
      <c r="O231" s="112"/>
      <c r="P231" s="112"/>
      <c r="Q231" s="112"/>
      <c r="R231" s="37"/>
      <c r="T231" s="83"/>
      <c r="U231" s="18" t="s">
        <v>24</v>
      </c>
      <c r="W231" s="99">
        <f>$V$231*$K$231</f>
        <v>0</v>
      </c>
      <c r="X231" s="99">
        <v>0.241</v>
      </c>
      <c r="Y231" s="99">
        <f>$X$231*$K$231</f>
        <v>44.78744</v>
      </c>
      <c r="Z231" s="99">
        <v>0</v>
      </c>
      <c r="AA231" s="100">
        <f>$Z$231*$K$231</f>
        <v>0</v>
      </c>
      <c r="AR231" s="5" t="s">
        <v>94</v>
      </c>
      <c r="AT231" s="5" t="s">
        <v>97</v>
      </c>
      <c r="AU231" s="5" t="s">
        <v>41</v>
      </c>
      <c r="AY231" s="5" t="s">
        <v>87</v>
      </c>
      <c r="BE231" s="34">
        <f>IF($U$231="základná",$N$231,0)</f>
        <v>0</v>
      </c>
      <c r="BF231" s="34">
        <f>IF($U$231="znížená",$N$231,0)</f>
        <v>0</v>
      </c>
      <c r="BG231" s="34">
        <f>IF($U$231="zákl. prenesená",$N$231,0)</f>
        <v>0</v>
      </c>
      <c r="BH231" s="34">
        <f>IF($U$231="zníž. prenesená",$N$231,0)</f>
        <v>0</v>
      </c>
      <c r="BI231" s="34">
        <f>IF($U$231="nulová",$N$231,0)</f>
        <v>0</v>
      </c>
      <c r="BJ231" s="5" t="s">
        <v>41</v>
      </c>
      <c r="BK231" s="77">
        <f>ROUND($L$231*$K$231,3)</f>
        <v>0</v>
      </c>
      <c r="BL231" s="5" t="s">
        <v>89</v>
      </c>
      <c r="BM231" s="5" t="s">
        <v>765</v>
      </c>
    </row>
    <row r="232" spans="2:65" s="5" customFormat="1" ht="13.5" customHeight="1">
      <c r="B232" s="36"/>
      <c r="C232" s="101" t="s">
        <v>501</v>
      </c>
      <c r="D232" s="101" t="s">
        <v>97</v>
      </c>
      <c r="E232" s="102" t="s">
        <v>502</v>
      </c>
      <c r="F232" s="118" t="s">
        <v>503</v>
      </c>
      <c r="G232" s="119"/>
      <c r="H232" s="119"/>
      <c r="I232" s="119"/>
      <c r="J232" s="103" t="s">
        <v>113</v>
      </c>
      <c r="K232" s="104">
        <v>56.56</v>
      </c>
      <c r="L232" s="120">
        <v>0</v>
      </c>
      <c r="M232" s="119"/>
      <c r="N232" s="125">
        <f>ROUND($L$232*$K$232,3)</f>
        <v>0</v>
      </c>
      <c r="O232" s="112"/>
      <c r="P232" s="112"/>
      <c r="Q232" s="112"/>
      <c r="R232" s="37"/>
      <c r="T232" s="83"/>
      <c r="U232" s="18" t="s">
        <v>24</v>
      </c>
      <c r="W232" s="99">
        <f>$V$232*$K$232</f>
        <v>0</v>
      </c>
      <c r="X232" s="99">
        <v>0.802</v>
      </c>
      <c r="Y232" s="99">
        <f>$X$232*$K$232</f>
        <v>45.36112000000001</v>
      </c>
      <c r="Z232" s="99">
        <v>0</v>
      </c>
      <c r="AA232" s="100">
        <f>$Z$232*$K$232</f>
        <v>0</v>
      </c>
      <c r="AR232" s="5" t="s">
        <v>94</v>
      </c>
      <c r="AT232" s="5" t="s">
        <v>97</v>
      </c>
      <c r="AU232" s="5" t="s">
        <v>41</v>
      </c>
      <c r="AY232" s="5" t="s">
        <v>87</v>
      </c>
      <c r="BE232" s="34">
        <f>IF($U$232="základná",$N$232,0)</f>
        <v>0</v>
      </c>
      <c r="BF232" s="34">
        <f>IF($U$232="znížená",$N$232,0)</f>
        <v>0</v>
      </c>
      <c r="BG232" s="34">
        <f>IF($U$232="zákl. prenesená",$N$232,0)</f>
        <v>0</v>
      </c>
      <c r="BH232" s="34">
        <f>IF($U$232="zníž. prenesená",$N$232,0)</f>
        <v>0</v>
      </c>
      <c r="BI232" s="34">
        <f>IF($U$232="nulová",$N$232,0)</f>
        <v>0</v>
      </c>
      <c r="BJ232" s="5" t="s">
        <v>41</v>
      </c>
      <c r="BK232" s="77">
        <f>ROUND($L$232*$K$232,3)</f>
        <v>0</v>
      </c>
      <c r="BL232" s="5" t="s">
        <v>89</v>
      </c>
      <c r="BM232" s="5" t="s">
        <v>766</v>
      </c>
    </row>
    <row r="233" spans="2:65" s="5" customFormat="1" ht="13.5" customHeight="1">
      <c r="B233" s="36"/>
      <c r="C233" s="101" t="s">
        <v>505</v>
      </c>
      <c r="D233" s="101" t="s">
        <v>97</v>
      </c>
      <c r="E233" s="102" t="s">
        <v>506</v>
      </c>
      <c r="F233" s="118" t="s">
        <v>507</v>
      </c>
      <c r="G233" s="119"/>
      <c r="H233" s="119"/>
      <c r="I233" s="119"/>
      <c r="J233" s="103" t="s">
        <v>113</v>
      </c>
      <c r="K233" s="104">
        <v>92.92</v>
      </c>
      <c r="L233" s="120">
        <v>0</v>
      </c>
      <c r="M233" s="119"/>
      <c r="N233" s="125">
        <f>ROUND($L$233*$K$233,3)</f>
        <v>0</v>
      </c>
      <c r="O233" s="112"/>
      <c r="P233" s="112"/>
      <c r="Q233" s="112"/>
      <c r="R233" s="37"/>
      <c r="T233" s="83"/>
      <c r="U233" s="18" t="s">
        <v>24</v>
      </c>
      <c r="W233" s="99">
        <f>$V$233*$K$233</f>
        <v>0</v>
      </c>
      <c r="X233" s="99">
        <v>0.425</v>
      </c>
      <c r="Y233" s="99">
        <f>$X$233*$K$233</f>
        <v>39.491</v>
      </c>
      <c r="Z233" s="99">
        <v>0</v>
      </c>
      <c r="AA233" s="100">
        <f>$Z$233*$K$233</f>
        <v>0</v>
      </c>
      <c r="AR233" s="5" t="s">
        <v>94</v>
      </c>
      <c r="AT233" s="5" t="s">
        <v>97</v>
      </c>
      <c r="AU233" s="5" t="s">
        <v>41</v>
      </c>
      <c r="AY233" s="5" t="s">
        <v>87</v>
      </c>
      <c r="BE233" s="34">
        <f>IF($U$233="základná",$N$233,0)</f>
        <v>0</v>
      </c>
      <c r="BF233" s="34">
        <f>IF($U$233="znížená",$N$233,0)</f>
        <v>0</v>
      </c>
      <c r="BG233" s="34">
        <f>IF($U$233="zákl. prenesená",$N$233,0)</f>
        <v>0</v>
      </c>
      <c r="BH233" s="34">
        <f>IF($U$233="zníž. prenesená",$N$233,0)</f>
        <v>0</v>
      </c>
      <c r="BI233" s="34">
        <f>IF($U$233="nulová",$N$233,0)</f>
        <v>0</v>
      </c>
      <c r="BJ233" s="5" t="s">
        <v>41</v>
      </c>
      <c r="BK233" s="77">
        <f>ROUND($L$233*$K$233,3)</f>
        <v>0</v>
      </c>
      <c r="BL233" s="5" t="s">
        <v>89</v>
      </c>
      <c r="BM233" s="5" t="s">
        <v>767</v>
      </c>
    </row>
    <row r="234" spans="2:65" s="5" customFormat="1" ht="13.5" customHeight="1">
      <c r="B234" s="36"/>
      <c r="C234" s="101" t="s">
        <v>509</v>
      </c>
      <c r="D234" s="101" t="s">
        <v>97</v>
      </c>
      <c r="E234" s="102" t="s">
        <v>510</v>
      </c>
      <c r="F234" s="118" t="s">
        <v>511</v>
      </c>
      <c r="G234" s="119"/>
      <c r="H234" s="119"/>
      <c r="I234" s="119"/>
      <c r="J234" s="103" t="s">
        <v>113</v>
      </c>
      <c r="K234" s="104">
        <v>92.92</v>
      </c>
      <c r="L234" s="120">
        <v>0</v>
      </c>
      <c r="M234" s="119"/>
      <c r="N234" s="125">
        <f>ROUND($L$234*$K$234,3)</f>
        <v>0</v>
      </c>
      <c r="O234" s="112"/>
      <c r="P234" s="112"/>
      <c r="Q234" s="112"/>
      <c r="R234" s="37"/>
      <c r="T234" s="83"/>
      <c r="U234" s="18" t="s">
        <v>24</v>
      </c>
      <c r="W234" s="99">
        <f>$V$234*$K$234</f>
        <v>0</v>
      </c>
      <c r="X234" s="99">
        <v>0.093</v>
      </c>
      <c r="Y234" s="99">
        <f>$X$234*$K$234</f>
        <v>8.64156</v>
      </c>
      <c r="Z234" s="99">
        <v>0</v>
      </c>
      <c r="AA234" s="100">
        <f>$Z$234*$K$234</f>
        <v>0</v>
      </c>
      <c r="AR234" s="5" t="s">
        <v>94</v>
      </c>
      <c r="AT234" s="5" t="s">
        <v>97</v>
      </c>
      <c r="AU234" s="5" t="s">
        <v>41</v>
      </c>
      <c r="AY234" s="5" t="s">
        <v>87</v>
      </c>
      <c r="BE234" s="34">
        <f>IF($U$234="základná",$N$234,0)</f>
        <v>0</v>
      </c>
      <c r="BF234" s="34">
        <f>IF($U$234="znížená",$N$234,0)</f>
        <v>0</v>
      </c>
      <c r="BG234" s="34">
        <f>IF($U$234="zákl. prenesená",$N$234,0)</f>
        <v>0</v>
      </c>
      <c r="BH234" s="34">
        <f>IF($U$234="zníž. prenesená",$N$234,0)</f>
        <v>0</v>
      </c>
      <c r="BI234" s="34">
        <f>IF($U$234="nulová",$N$234,0)</f>
        <v>0</v>
      </c>
      <c r="BJ234" s="5" t="s">
        <v>41</v>
      </c>
      <c r="BK234" s="77">
        <f>ROUND($L$234*$K$234,3)</f>
        <v>0</v>
      </c>
      <c r="BL234" s="5" t="s">
        <v>89</v>
      </c>
      <c r="BM234" s="5" t="s">
        <v>768</v>
      </c>
    </row>
    <row r="235" spans="2:65" s="5" customFormat="1" ht="24" customHeight="1">
      <c r="B235" s="36"/>
      <c r="C235" s="96" t="s">
        <v>513</v>
      </c>
      <c r="D235" s="96" t="s">
        <v>84</v>
      </c>
      <c r="E235" s="97" t="s">
        <v>514</v>
      </c>
      <c r="F235" s="122" t="s">
        <v>515</v>
      </c>
      <c r="G235" s="112"/>
      <c r="H235" s="112"/>
      <c r="I235" s="112"/>
      <c r="J235" s="98" t="s">
        <v>113</v>
      </c>
      <c r="K235" s="82">
        <v>202</v>
      </c>
      <c r="L235" s="111">
        <v>0</v>
      </c>
      <c r="M235" s="112"/>
      <c r="N235" s="121">
        <f>ROUND($L$235*$K$235,3)</f>
        <v>0</v>
      </c>
      <c r="O235" s="112"/>
      <c r="P235" s="112"/>
      <c r="Q235" s="112"/>
      <c r="R235" s="37"/>
      <c r="T235" s="83"/>
      <c r="U235" s="18" t="s">
        <v>24</v>
      </c>
      <c r="W235" s="99">
        <f>$V$235*$K$235</f>
        <v>0</v>
      </c>
      <c r="X235" s="99">
        <v>2E-05</v>
      </c>
      <c r="Y235" s="99">
        <f>$X$235*$K$235</f>
        <v>0.00404</v>
      </c>
      <c r="Z235" s="99">
        <v>0</v>
      </c>
      <c r="AA235" s="100">
        <f>$Z$235*$K$235</f>
        <v>0</v>
      </c>
      <c r="AR235" s="5" t="s">
        <v>89</v>
      </c>
      <c r="AT235" s="5" t="s">
        <v>84</v>
      </c>
      <c r="AU235" s="5" t="s">
        <v>41</v>
      </c>
      <c r="AY235" s="5" t="s">
        <v>87</v>
      </c>
      <c r="BE235" s="34">
        <f>IF($U$235="základná",$N$235,0)</f>
        <v>0</v>
      </c>
      <c r="BF235" s="34">
        <f>IF($U$235="znížená",$N$235,0)</f>
        <v>0</v>
      </c>
      <c r="BG235" s="34">
        <f>IF($U$235="zákl. prenesená",$N$235,0)</f>
        <v>0</v>
      </c>
      <c r="BH235" s="34">
        <f>IF($U$235="zníž. prenesená",$N$235,0)</f>
        <v>0</v>
      </c>
      <c r="BI235" s="34">
        <f>IF($U$235="nulová",$N$235,0)</f>
        <v>0</v>
      </c>
      <c r="BJ235" s="5" t="s">
        <v>41</v>
      </c>
      <c r="BK235" s="77">
        <f>ROUND($L$235*$K$235,3)</f>
        <v>0</v>
      </c>
      <c r="BL235" s="5" t="s">
        <v>89</v>
      </c>
      <c r="BM235" s="5" t="s">
        <v>857</v>
      </c>
    </row>
    <row r="236" spans="2:65" s="5" customFormat="1" ht="24" customHeight="1">
      <c r="B236" s="36"/>
      <c r="C236" s="101" t="s">
        <v>517</v>
      </c>
      <c r="D236" s="101" t="s">
        <v>97</v>
      </c>
      <c r="E236" s="102" t="s">
        <v>518</v>
      </c>
      <c r="F236" s="118" t="s">
        <v>519</v>
      </c>
      <c r="G236" s="119"/>
      <c r="H236" s="119"/>
      <c r="I236" s="119"/>
      <c r="J236" s="103" t="s">
        <v>113</v>
      </c>
      <c r="K236" s="104">
        <v>220.18</v>
      </c>
      <c r="L236" s="120">
        <v>0</v>
      </c>
      <c r="M236" s="119"/>
      <c r="N236" s="125">
        <f>ROUND($L$236*$K$236,3)</f>
        <v>0</v>
      </c>
      <c r="O236" s="112"/>
      <c r="P236" s="112"/>
      <c r="Q236" s="112"/>
      <c r="R236" s="37"/>
      <c r="T236" s="83"/>
      <c r="U236" s="18" t="s">
        <v>24</v>
      </c>
      <c r="W236" s="99">
        <f>$V$236*$K$236</f>
        <v>0</v>
      </c>
      <c r="X236" s="99">
        <v>0.014</v>
      </c>
      <c r="Y236" s="99">
        <f>$X$236*$K$236</f>
        <v>3.08252</v>
      </c>
      <c r="Z236" s="99">
        <v>0</v>
      </c>
      <c r="AA236" s="100">
        <f>$Z$236*$K$236</f>
        <v>0</v>
      </c>
      <c r="AR236" s="5" t="s">
        <v>94</v>
      </c>
      <c r="AT236" s="5" t="s">
        <v>97</v>
      </c>
      <c r="AU236" s="5" t="s">
        <v>41</v>
      </c>
      <c r="AY236" s="5" t="s">
        <v>87</v>
      </c>
      <c r="BE236" s="34">
        <f>IF($U$236="základná",$N$236,0)</f>
        <v>0</v>
      </c>
      <c r="BF236" s="34">
        <f>IF($U$236="znížená",$N$236,0)</f>
        <v>0</v>
      </c>
      <c r="BG236" s="34">
        <f>IF($U$236="zákl. prenesená",$N$236,0)</f>
        <v>0</v>
      </c>
      <c r="BH236" s="34">
        <f>IF($U$236="zníž. prenesená",$N$236,0)</f>
        <v>0</v>
      </c>
      <c r="BI236" s="34">
        <f>IF($U$236="nulová",$N$236,0)</f>
        <v>0</v>
      </c>
      <c r="BJ236" s="5" t="s">
        <v>41</v>
      </c>
      <c r="BK236" s="77">
        <f>ROUND($L$236*$K$236,3)</f>
        <v>0</v>
      </c>
      <c r="BL236" s="5" t="s">
        <v>89</v>
      </c>
      <c r="BM236" s="5" t="s">
        <v>858</v>
      </c>
    </row>
    <row r="237" spans="2:65" s="5" customFormat="1" ht="13.5" customHeight="1">
      <c r="B237" s="36"/>
      <c r="C237" s="101" t="s">
        <v>521</v>
      </c>
      <c r="D237" s="101" t="s">
        <v>97</v>
      </c>
      <c r="E237" s="102" t="s">
        <v>522</v>
      </c>
      <c r="F237" s="118" t="s">
        <v>523</v>
      </c>
      <c r="G237" s="119"/>
      <c r="H237" s="119"/>
      <c r="I237" s="119"/>
      <c r="J237" s="103" t="s">
        <v>113</v>
      </c>
      <c r="K237" s="104">
        <v>220.18</v>
      </c>
      <c r="L237" s="120">
        <v>0</v>
      </c>
      <c r="M237" s="119"/>
      <c r="N237" s="125">
        <f>ROUND($L$237*$K$237,3)</f>
        <v>0</v>
      </c>
      <c r="O237" s="112"/>
      <c r="P237" s="112"/>
      <c r="Q237" s="112"/>
      <c r="R237" s="37"/>
      <c r="T237" s="83"/>
      <c r="U237" s="18" t="s">
        <v>24</v>
      </c>
      <c r="W237" s="99">
        <f>$V$237*$K$237</f>
        <v>0</v>
      </c>
      <c r="X237" s="99">
        <v>0.01925</v>
      </c>
      <c r="Y237" s="99">
        <f>$X$237*$K$237</f>
        <v>4.238465</v>
      </c>
      <c r="Z237" s="99">
        <v>0</v>
      </c>
      <c r="AA237" s="100">
        <f>$Z$237*$K$237</f>
        <v>0</v>
      </c>
      <c r="AR237" s="5" t="s">
        <v>94</v>
      </c>
      <c r="AT237" s="5" t="s">
        <v>97</v>
      </c>
      <c r="AU237" s="5" t="s">
        <v>41</v>
      </c>
      <c r="AY237" s="5" t="s">
        <v>87</v>
      </c>
      <c r="BE237" s="34">
        <f>IF($U$237="základná",$N$237,0)</f>
        <v>0</v>
      </c>
      <c r="BF237" s="34">
        <f>IF($U$237="znížená",$N$237,0)</f>
        <v>0</v>
      </c>
      <c r="BG237" s="34">
        <f>IF($U$237="zákl. prenesená",$N$237,0)</f>
        <v>0</v>
      </c>
      <c r="BH237" s="34">
        <f>IF($U$237="zníž. prenesená",$N$237,0)</f>
        <v>0</v>
      </c>
      <c r="BI237" s="34">
        <f>IF($U$237="nulová",$N$237,0)</f>
        <v>0</v>
      </c>
      <c r="BJ237" s="5" t="s">
        <v>41</v>
      </c>
      <c r="BK237" s="77">
        <f>ROUND($L$237*$K$237,3)</f>
        <v>0</v>
      </c>
      <c r="BL237" s="5" t="s">
        <v>89</v>
      </c>
      <c r="BM237" s="5" t="s">
        <v>859</v>
      </c>
    </row>
    <row r="238" spans="2:65" s="5" customFormat="1" ht="13.5" customHeight="1">
      <c r="B238" s="36"/>
      <c r="C238" s="101" t="s">
        <v>525</v>
      </c>
      <c r="D238" s="101" t="s">
        <v>97</v>
      </c>
      <c r="E238" s="102" t="s">
        <v>526</v>
      </c>
      <c r="F238" s="118" t="s">
        <v>772</v>
      </c>
      <c r="G238" s="119"/>
      <c r="H238" s="119"/>
      <c r="I238" s="119"/>
      <c r="J238" s="103" t="s">
        <v>113</v>
      </c>
      <c r="K238" s="104">
        <v>220.18</v>
      </c>
      <c r="L238" s="120">
        <v>0</v>
      </c>
      <c r="M238" s="119"/>
      <c r="N238" s="125">
        <f>ROUND($L$238*$K$238,3)</f>
        <v>0</v>
      </c>
      <c r="O238" s="112"/>
      <c r="P238" s="112"/>
      <c r="Q238" s="112"/>
      <c r="R238" s="37"/>
      <c r="T238" s="83"/>
      <c r="U238" s="18" t="s">
        <v>24</v>
      </c>
      <c r="W238" s="99">
        <f>$V$238*$K$238</f>
        <v>0</v>
      </c>
      <c r="X238" s="99">
        <v>0.01085</v>
      </c>
      <c r="Y238" s="99">
        <f>$X$238*$K$238</f>
        <v>2.3889530000000003</v>
      </c>
      <c r="Z238" s="99">
        <v>0</v>
      </c>
      <c r="AA238" s="100">
        <f>$Z$238*$K$238</f>
        <v>0</v>
      </c>
      <c r="AR238" s="5" t="s">
        <v>94</v>
      </c>
      <c r="AT238" s="5" t="s">
        <v>97</v>
      </c>
      <c r="AU238" s="5" t="s">
        <v>41</v>
      </c>
      <c r="AY238" s="5" t="s">
        <v>87</v>
      </c>
      <c r="BE238" s="34">
        <f>IF($U$238="základná",$N$238,0)</f>
        <v>0</v>
      </c>
      <c r="BF238" s="34">
        <f>IF($U$238="znížená",$N$238,0)</f>
        <v>0</v>
      </c>
      <c r="BG238" s="34">
        <f>IF($U$238="zákl. prenesená",$N$238,0)</f>
        <v>0</v>
      </c>
      <c r="BH238" s="34">
        <f>IF($U$238="zníž. prenesená",$N$238,0)</f>
        <v>0</v>
      </c>
      <c r="BI238" s="34">
        <f>IF($U$238="nulová",$N$238,0)</f>
        <v>0</v>
      </c>
      <c r="BJ238" s="5" t="s">
        <v>41</v>
      </c>
      <c r="BK238" s="77">
        <f>ROUND($L$238*$K$238,3)</f>
        <v>0</v>
      </c>
      <c r="BL238" s="5" t="s">
        <v>89</v>
      </c>
      <c r="BM238" s="5" t="s">
        <v>860</v>
      </c>
    </row>
    <row r="239" spans="2:65" s="5" customFormat="1" ht="13.5" customHeight="1">
      <c r="B239" s="36"/>
      <c r="C239" s="101" t="s">
        <v>529</v>
      </c>
      <c r="D239" s="101" t="s">
        <v>97</v>
      </c>
      <c r="E239" s="102" t="s">
        <v>446</v>
      </c>
      <c r="F239" s="118" t="s">
        <v>447</v>
      </c>
      <c r="G239" s="119"/>
      <c r="H239" s="119"/>
      <c r="I239" s="119"/>
      <c r="J239" s="103" t="s">
        <v>113</v>
      </c>
      <c r="K239" s="104">
        <v>220.18</v>
      </c>
      <c r="L239" s="120">
        <v>0</v>
      </c>
      <c r="M239" s="119"/>
      <c r="N239" s="125">
        <f>ROUND($L$239*$K$239,3)</f>
        <v>0</v>
      </c>
      <c r="O239" s="112"/>
      <c r="P239" s="112"/>
      <c r="Q239" s="112"/>
      <c r="R239" s="37"/>
      <c r="T239" s="83"/>
      <c r="U239" s="18" t="s">
        <v>24</v>
      </c>
      <c r="W239" s="99">
        <f>$V$239*$K$239</f>
        <v>0</v>
      </c>
      <c r="X239" s="99">
        <v>0.00036</v>
      </c>
      <c r="Y239" s="99">
        <f>$X$239*$K$239</f>
        <v>0.07926480000000001</v>
      </c>
      <c r="Z239" s="99">
        <v>0</v>
      </c>
      <c r="AA239" s="100">
        <f>$Z$239*$K$239</f>
        <v>0</v>
      </c>
      <c r="AR239" s="5" t="s">
        <v>94</v>
      </c>
      <c r="AT239" s="5" t="s">
        <v>97</v>
      </c>
      <c r="AU239" s="5" t="s">
        <v>41</v>
      </c>
      <c r="AY239" s="5" t="s">
        <v>87</v>
      </c>
      <c r="BE239" s="34">
        <f>IF($U$239="základná",$N$239,0)</f>
        <v>0</v>
      </c>
      <c r="BF239" s="34">
        <f>IF($U$239="znížená",$N$239,0)</f>
        <v>0</v>
      </c>
      <c r="BG239" s="34">
        <f>IF($U$239="zákl. prenesená",$N$239,0)</f>
        <v>0</v>
      </c>
      <c r="BH239" s="34">
        <f>IF($U$239="zníž. prenesená",$N$239,0)</f>
        <v>0</v>
      </c>
      <c r="BI239" s="34">
        <f>IF($U$239="nulová",$N$239,0)</f>
        <v>0</v>
      </c>
      <c r="BJ239" s="5" t="s">
        <v>41</v>
      </c>
      <c r="BK239" s="77">
        <f>ROUND($L$239*$K$239,3)</f>
        <v>0</v>
      </c>
      <c r="BL239" s="5" t="s">
        <v>89</v>
      </c>
      <c r="BM239" s="5" t="s">
        <v>861</v>
      </c>
    </row>
    <row r="240" spans="2:65" s="5" customFormat="1" ht="24" customHeight="1">
      <c r="B240" s="36"/>
      <c r="C240" s="96" t="s">
        <v>531</v>
      </c>
      <c r="D240" s="96" t="s">
        <v>84</v>
      </c>
      <c r="E240" s="97" t="s">
        <v>532</v>
      </c>
      <c r="F240" s="122" t="s">
        <v>533</v>
      </c>
      <c r="G240" s="112"/>
      <c r="H240" s="112"/>
      <c r="I240" s="112"/>
      <c r="J240" s="98" t="s">
        <v>113</v>
      </c>
      <c r="K240" s="82">
        <v>92</v>
      </c>
      <c r="L240" s="111">
        <v>0</v>
      </c>
      <c r="M240" s="112"/>
      <c r="N240" s="121">
        <f>ROUND($L$240*$K$240,3)</f>
        <v>0</v>
      </c>
      <c r="O240" s="112"/>
      <c r="P240" s="112"/>
      <c r="Q240" s="112"/>
      <c r="R240" s="37"/>
      <c r="T240" s="83"/>
      <c r="U240" s="18" t="s">
        <v>24</v>
      </c>
      <c r="W240" s="99">
        <f>$V$240*$K$240</f>
        <v>0</v>
      </c>
      <c r="X240" s="99">
        <v>0.0070203</v>
      </c>
      <c r="Y240" s="99">
        <f>$X$240*$K$240</f>
        <v>0.6458676</v>
      </c>
      <c r="Z240" s="99">
        <v>0</v>
      </c>
      <c r="AA240" s="100">
        <f>$Z$240*$K$240</f>
        <v>0</v>
      </c>
      <c r="AR240" s="5" t="s">
        <v>89</v>
      </c>
      <c r="AT240" s="5" t="s">
        <v>84</v>
      </c>
      <c r="AU240" s="5" t="s">
        <v>41</v>
      </c>
      <c r="AY240" s="5" t="s">
        <v>87</v>
      </c>
      <c r="BE240" s="34">
        <f>IF($U$240="základná",$N$240,0)</f>
        <v>0</v>
      </c>
      <c r="BF240" s="34">
        <f>IF($U$240="znížená",$N$240,0)</f>
        <v>0</v>
      </c>
      <c r="BG240" s="34">
        <f>IF($U$240="zákl. prenesená",$N$240,0)</f>
        <v>0</v>
      </c>
      <c r="BH240" s="34">
        <f>IF($U$240="zníž. prenesená",$N$240,0)</f>
        <v>0</v>
      </c>
      <c r="BI240" s="34">
        <f>IF($U$240="nulová",$N$240,0)</f>
        <v>0</v>
      </c>
      <c r="BJ240" s="5" t="s">
        <v>41</v>
      </c>
      <c r="BK240" s="77">
        <f>ROUND($L$240*$K$240,3)</f>
        <v>0</v>
      </c>
      <c r="BL240" s="5" t="s">
        <v>89</v>
      </c>
      <c r="BM240" s="5" t="s">
        <v>775</v>
      </c>
    </row>
    <row r="241" spans="2:65" s="5" customFormat="1" ht="24" customHeight="1">
      <c r="B241" s="36"/>
      <c r="C241" s="101" t="s">
        <v>535</v>
      </c>
      <c r="D241" s="101" t="s">
        <v>97</v>
      </c>
      <c r="E241" s="102" t="s">
        <v>536</v>
      </c>
      <c r="F241" s="118" t="s">
        <v>537</v>
      </c>
      <c r="G241" s="119"/>
      <c r="H241" s="119"/>
      <c r="I241" s="119"/>
      <c r="J241" s="103" t="s">
        <v>113</v>
      </c>
      <c r="K241" s="104">
        <v>92.92</v>
      </c>
      <c r="L241" s="120">
        <v>0</v>
      </c>
      <c r="M241" s="119"/>
      <c r="N241" s="125">
        <f>ROUND($L$241*$K$241,3)</f>
        <v>0</v>
      </c>
      <c r="O241" s="112"/>
      <c r="P241" s="112"/>
      <c r="Q241" s="112"/>
      <c r="R241" s="37"/>
      <c r="T241" s="83"/>
      <c r="U241" s="18" t="s">
        <v>24</v>
      </c>
      <c r="W241" s="99">
        <f>$V$241*$K$241</f>
        <v>0</v>
      </c>
      <c r="X241" s="99">
        <v>0.14</v>
      </c>
      <c r="Y241" s="99">
        <f>$X$241*$K$241</f>
        <v>13.0088</v>
      </c>
      <c r="Z241" s="99">
        <v>0</v>
      </c>
      <c r="AA241" s="100">
        <f>$Z$241*$K$241</f>
        <v>0</v>
      </c>
      <c r="AR241" s="5" t="s">
        <v>94</v>
      </c>
      <c r="AT241" s="5" t="s">
        <v>97</v>
      </c>
      <c r="AU241" s="5" t="s">
        <v>41</v>
      </c>
      <c r="AY241" s="5" t="s">
        <v>87</v>
      </c>
      <c r="BE241" s="34">
        <f>IF($U$241="základná",$N$241,0)</f>
        <v>0</v>
      </c>
      <c r="BF241" s="34">
        <f>IF($U$241="znížená",$N$241,0)</f>
        <v>0</v>
      </c>
      <c r="BG241" s="34">
        <f>IF($U$241="zákl. prenesená",$N$241,0)</f>
        <v>0</v>
      </c>
      <c r="BH241" s="34">
        <f>IF($U$241="zníž. prenesená",$N$241,0)</f>
        <v>0</v>
      </c>
      <c r="BI241" s="34">
        <f>IF($U$241="nulová",$N$241,0)</f>
        <v>0</v>
      </c>
      <c r="BJ241" s="5" t="s">
        <v>41</v>
      </c>
      <c r="BK241" s="77">
        <f>ROUND($L$241*$K$241,3)</f>
        <v>0</v>
      </c>
      <c r="BL241" s="5" t="s">
        <v>89</v>
      </c>
      <c r="BM241" s="5" t="s">
        <v>776</v>
      </c>
    </row>
    <row r="242" spans="2:65" s="5" customFormat="1" ht="24" customHeight="1">
      <c r="B242" s="36"/>
      <c r="C242" s="96" t="s">
        <v>539</v>
      </c>
      <c r="D242" s="96" t="s">
        <v>84</v>
      </c>
      <c r="E242" s="97" t="s">
        <v>540</v>
      </c>
      <c r="F242" s="122" t="s">
        <v>541</v>
      </c>
      <c r="G242" s="112"/>
      <c r="H242" s="112"/>
      <c r="I242" s="112"/>
      <c r="J242" s="98" t="s">
        <v>113</v>
      </c>
      <c r="K242" s="82">
        <v>276</v>
      </c>
      <c r="L242" s="111">
        <v>0</v>
      </c>
      <c r="M242" s="112"/>
      <c r="N242" s="121">
        <f>ROUND($L$242*$K$242,3)</f>
        <v>0</v>
      </c>
      <c r="O242" s="112"/>
      <c r="P242" s="112"/>
      <c r="Q242" s="112"/>
      <c r="R242" s="37"/>
      <c r="T242" s="83"/>
      <c r="U242" s="18" t="s">
        <v>24</v>
      </c>
      <c r="W242" s="99">
        <f>$V$242*$K$242</f>
        <v>0</v>
      </c>
      <c r="X242" s="99">
        <v>0.002</v>
      </c>
      <c r="Y242" s="99">
        <f>$X$242*$K$242</f>
        <v>0.552</v>
      </c>
      <c r="Z242" s="99">
        <v>0</v>
      </c>
      <c r="AA242" s="100">
        <f>$Z$242*$K$242</f>
        <v>0</v>
      </c>
      <c r="AR242" s="5" t="s">
        <v>89</v>
      </c>
      <c r="AT242" s="5" t="s">
        <v>84</v>
      </c>
      <c r="AU242" s="5" t="s">
        <v>41</v>
      </c>
      <c r="AY242" s="5" t="s">
        <v>87</v>
      </c>
      <c r="BE242" s="34">
        <f>IF($U$242="základná",$N$242,0)</f>
        <v>0</v>
      </c>
      <c r="BF242" s="34">
        <f>IF($U$242="znížená",$N$242,0)</f>
        <v>0</v>
      </c>
      <c r="BG242" s="34">
        <f>IF($U$242="zákl. prenesená",$N$242,0)</f>
        <v>0</v>
      </c>
      <c r="BH242" s="34">
        <f>IF($U$242="zníž. prenesená",$N$242,0)</f>
        <v>0</v>
      </c>
      <c r="BI242" s="34">
        <f>IF($U$242="nulová",$N$242,0)</f>
        <v>0</v>
      </c>
      <c r="BJ242" s="5" t="s">
        <v>41</v>
      </c>
      <c r="BK242" s="77">
        <f>ROUND($L$242*$K$242,3)</f>
        <v>0</v>
      </c>
      <c r="BL242" s="5" t="s">
        <v>89</v>
      </c>
      <c r="BM242" s="5" t="s">
        <v>777</v>
      </c>
    </row>
    <row r="243" spans="2:65" s="5" customFormat="1" ht="13.5" customHeight="1">
      <c r="B243" s="36"/>
      <c r="C243" s="101" t="s">
        <v>543</v>
      </c>
      <c r="D243" s="101" t="s">
        <v>97</v>
      </c>
      <c r="E243" s="102" t="s">
        <v>544</v>
      </c>
      <c r="F243" s="118" t="s">
        <v>545</v>
      </c>
      <c r="G243" s="119"/>
      <c r="H243" s="119"/>
      <c r="I243" s="119"/>
      <c r="J243" s="103" t="s">
        <v>113</v>
      </c>
      <c r="K243" s="104">
        <v>278.76</v>
      </c>
      <c r="L243" s="120">
        <v>0</v>
      </c>
      <c r="M243" s="119"/>
      <c r="N243" s="125">
        <f>ROUND($L$243*$K$243,3)</f>
        <v>0</v>
      </c>
      <c r="O243" s="112"/>
      <c r="P243" s="112"/>
      <c r="Q243" s="112"/>
      <c r="R243" s="37"/>
      <c r="T243" s="83"/>
      <c r="U243" s="18" t="s">
        <v>24</v>
      </c>
      <c r="W243" s="99">
        <f>$V$243*$K$243</f>
        <v>0</v>
      </c>
      <c r="X243" s="99">
        <v>0.002</v>
      </c>
      <c r="Y243" s="99">
        <f>$X$243*$K$243</f>
        <v>0.55752</v>
      </c>
      <c r="Z243" s="99">
        <v>0</v>
      </c>
      <c r="AA243" s="100">
        <f>$Z$243*$K$243</f>
        <v>0</v>
      </c>
      <c r="AR243" s="5" t="s">
        <v>94</v>
      </c>
      <c r="AT243" s="5" t="s">
        <v>97</v>
      </c>
      <c r="AU243" s="5" t="s">
        <v>41</v>
      </c>
      <c r="AY243" s="5" t="s">
        <v>87</v>
      </c>
      <c r="BE243" s="34">
        <f>IF($U$243="základná",$N$243,0)</f>
        <v>0</v>
      </c>
      <c r="BF243" s="34">
        <f>IF($U$243="znížená",$N$243,0)</f>
        <v>0</v>
      </c>
      <c r="BG243" s="34">
        <f>IF($U$243="zákl. prenesená",$N$243,0)</f>
        <v>0</v>
      </c>
      <c r="BH243" s="34">
        <f>IF($U$243="zníž. prenesená",$N$243,0)</f>
        <v>0</v>
      </c>
      <c r="BI243" s="34">
        <f>IF($U$243="nulová",$N$243,0)</f>
        <v>0</v>
      </c>
      <c r="BJ243" s="5" t="s">
        <v>41</v>
      </c>
      <c r="BK243" s="77">
        <f>ROUND($L$243*$K$243,3)</f>
        <v>0</v>
      </c>
      <c r="BL243" s="5" t="s">
        <v>89</v>
      </c>
      <c r="BM243" s="5" t="s">
        <v>778</v>
      </c>
    </row>
    <row r="244" spans="2:65" s="5" customFormat="1" ht="34.5" customHeight="1">
      <c r="B244" s="36"/>
      <c r="C244" s="96" t="s">
        <v>547</v>
      </c>
      <c r="D244" s="96" t="s">
        <v>84</v>
      </c>
      <c r="E244" s="97" t="s">
        <v>548</v>
      </c>
      <c r="F244" s="122" t="s">
        <v>549</v>
      </c>
      <c r="G244" s="112"/>
      <c r="H244" s="112"/>
      <c r="I244" s="112"/>
      <c r="J244" s="98" t="s">
        <v>113</v>
      </c>
      <c r="K244" s="82">
        <v>92</v>
      </c>
      <c r="L244" s="111">
        <v>0</v>
      </c>
      <c r="M244" s="112"/>
      <c r="N244" s="121">
        <f>ROUND($L$244*$K$244,3)</f>
        <v>0</v>
      </c>
      <c r="O244" s="112"/>
      <c r="P244" s="112"/>
      <c r="Q244" s="112"/>
      <c r="R244" s="37"/>
      <c r="T244" s="83"/>
      <c r="U244" s="18" t="s">
        <v>24</v>
      </c>
      <c r="W244" s="99">
        <f>$V$244*$K$244</f>
        <v>0</v>
      </c>
      <c r="X244" s="99">
        <v>0.0065</v>
      </c>
      <c r="Y244" s="99">
        <f>$X$244*$K$244</f>
        <v>0.598</v>
      </c>
      <c r="Z244" s="99">
        <v>0</v>
      </c>
      <c r="AA244" s="100">
        <f>$Z$244*$K$244</f>
        <v>0</v>
      </c>
      <c r="AR244" s="5" t="s">
        <v>89</v>
      </c>
      <c r="AT244" s="5" t="s">
        <v>84</v>
      </c>
      <c r="AU244" s="5" t="s">
        <v>41</v>
      </c>
      <c r="AY244" s="5" t="s">
        <v>87</v>
      </c>
      <c r="BE244" s="34">
        <f>IF($U$244="základná",$N$244,0)</f>
        <v>0</v>
      </c>
      <c r="BF244" s="34">
        <f>IF($U$244="znížená",$N$244,0)</f>
        <v>0</v>
      </c>
      <c r="BG244" s="34">
        <f>IF($U$244="zákl. prenesená",$N$244,0)</f>
        <v>0</v>
      </c>
      <c r="BH244" s="34">
        <f>IF($U$244="zníž. prenesená",$N$244,0)</f>
        <v>0</v>
      </c>
      <c r="BI244" s="34">
        <f>IF($U$244="nulová",$N$244,0)</f>
        <v>0</v>
      </c>
      <c r="BJ244" s="5" t="s">
        <v>41</v>
      </c>
      <c r="BK244" s="77">
        <f>ROUND($L$244*$K$244,3)</f>
        <v>0</v>
      </c>
      <c r="BL244" s="5" t="s">
        <v>89</v>
      </c>
      <c r="BM244" s="5" t="s">
        <v>779</v>
      </c>
    </row>
    <row r="245" spans="2:65" s="5" customFormat="1" ht="13.5" customHeight="1">
      <c r="B245" s="36"/>
      <c r="C245" s="101" t="s">
        <v>551</v>
      </c>
      <c r="D245" s="101" t="s">
        <v>97</v>
      </c>
      <c r="E245" s="102" t="s">
        <v>552</v>
      </c>
      <c r="F245" s="118" t="s">
        <v>553</v>
      </c>
      <c r="G245" s="119"/>
      <c r="H245" s="119"/>
      <c r="I245" s="119"/>
      <c r="J245" s="103" t="s">
        <v>113</v>
      </c>
      <c r="K245" s="104">
        <v>92.92</v>
      </c>
      <c r="L245" s="120">
        <v>0</v>
      </c>
      <c r="M245" s="119"/>
      <c r="N245" s="125">
        <f>ROUND($L$245*$K$245,3)</f>
        <v>0</v>
      </c>
      <c r="O245" s="112"/>
      <c r="P245" s="112"/>
      <c r="Q245" s="112"/>
      <c r="R245" s="37"/>
      <c r="T245" s="83"/>
      <c r="U245" s="18" t="s">
        <v>24</v>
      </c>
      <c r="W245" s="99">
        <f>$V$245*$K$245</f>
        <v>0</v>
      </c>
      <c r="X245" s="99">
        <v>0.0065</v>
      </c>
      <c r="Y245" s="99">
        <f>$X$245*$K$245</f>
        <v>0.60398</v>
      </c>
      <c r="Z245" s="99">
        <v>0</v>
      </c>
      <c r="AA245" s="100">
        <f>$Z$245*$K$245</f>
        <v>0</v>
      </c>
      <c r="AR245" s="5" t="s">
        <v>94</v>
      </c>
      <c r="AT245" s="5" t="s">
        <v>97</v>
      </c>
      <c r="AU245" s="5" t="s">
        <v>41</v>
      </c>
      <c r="AY245" s="5" t="s">
        <v>87</v>
      </c>
      <c r="BE245" s="34">
        <f>IF($U$245="základná",$N$245,0)</f>
        <v>0</v>
      </c>
      <c r="BF245" s="34">
        <f>IF($U$245="znížená",$N$245,0)</f>
        <v>0</v>
      </c>
      <c r="BG245" s="34">
        <f>IF($U$245="zákl. prenesená",$N$245,0)</f>
        <v>0</v>
      </c>
      <c r="BH245" s="34">
        <f>IF($U$245="zníž. prenesená",$N$245,0)</f>
        <v>0</v>
      </c>
      <c r="BI245" s="34">
        <f>IF($U$245="nulová",$N$245,0)</f>
        <v>0</v>
      </c>
      <c r="BJ245" s="5" t="s">
        <v>41</v>
      </c>
      <c r="BK245" s="77">
        <f>ROUND($L$245*$K$245,3)</f>
        <v>0</v>
      </c>
      <c r="BL245" s="5" t="s">
        <v>89</v>
      </c>
      <c r="BM245" s="5" t="s">
        <v>780</v>
      </c>
    </row>
    <row r="246" spans="2:65" s="5" customFormat="1" ht="24" customHeight="1">
      <c r="B246" s="36"/>
      <c r="C246" s="96" t="s">
        <v>555</v>
      </c>
      <c r="D246" s="96" t="s">
        <v>84</v>
      </c>
      <c r="E246" s="97" t="s">
        <v>556</v>
      </c>
      <c r="F246" s="122" t="s">
        <v>557</v>
      </c>
      <c r="G246" s="112"/>
      <c r="H246" s="112"/>
      <c r="I246" s="112"/>
      <c r="J246" s="98" t="s">
        <v>88</v>
      </c>
      <c r="K246" s="82">
        <v>15.972</v>
      </c>
      <c r="L246" s="111">
        <v>0</v>
      </c>
      <c r="M246" s="112"/>
      <c r="N246" s="121">
        <f>ROUND($L$246*$K$246,3)</f>
        <v>0</v>
      </c>
      <c r="O246" s="112"/>
      <c r="P246" s="112"/>
      <c r="Q246" s="112"/>
      <c r="R246" s="37"/>
      <c r="T246" s="83"/>
      <c r="U246" s="18" t="s">
        <v>24</v>
      </c>
      <c r="W246" s="99">
        <f>$V$246*$K$246</f>
        <v>0</v>
      </c>
      <c r="X246" s="99">
        <v>2.436476328</v>
      </c>
      <c r="Y246" s="99">
        <f>$X$246*$K$246</f>
        <v>38.915399910816</v>
      </c>
      <c r="Z246" s="99">
        <v>0</v>
      </c>
      <c r="AA246" s="100">
        <f>$Z$246*$K$246</f>
        <v>0</v>
      </c>
      <c r="AR246" s="5" t="s">
        <v>89</v>
      </c>
      <c r="AT246" s="5" t="s">
        <v>84</v>
      </c>
      <c r="AU246" s="5" t="s">
        <v>41</v>
      </c>
      <c r="AY246" s="5" t="s">
        <v>87</v>
      </c>
      <c r="BE246" s="34">
        <f>IF($U$246="základná",$N$246,0)</f>
        <v>0</v>
      </c>
      <c r="BF246" s="34">
        <f>IF($U$246="znížená",$N$246,0)</f>
        <v>0</v>
      </c>
      <c r="BG246" s="34">
        <f>IF($U$246="zákl. prenesená",$N$246,0)</f>
        <v>0</v>
      </c>
      <c r="BH246" s="34">
        <f>IF($U$246="zníž. prenesená",$N$246,0)</f>
        <v>0</v>
      </c>
      <c r="BI246" s="34">
        <f>IF($U$246="nulová",$N$246,0)</f>
        <v>0</v>
      </c>
      <c r="BJ246" s="5" t="s">
        <v>41</v>
      </c>
      <c r="BK246" s="77">
        <f>ROUND($L$246*$K$246,3)</f>
        <v>0</v>
      </c>
      <c r="BL246" s="5" t="s">
        <v>89</v>
      </c>
      <c r="BM246" s="5" t="s">
        <v>781</v>
      </c>
    </row>
    <row r="247" spans="2:65" s="5" customFormat="1" ht="24" customHeight="1">
      <c r="B247" s="36"/>
      <c r="C247" s="96" t="s">
        <v>559</v>
      </c>
      <c r="D247" s="96" t="s">
        <v>84</v>
      </c>
      <c r="E247" s="97" t="s">
        <v>560</v>
      </c>
      <c r="F247" s="122" t="s">
        <v>561</v>
      </c>
      <c r="G247" s="112"/>
      <c r="H247" s="112"/>
      <c r="I247" s="112"/>
      <c r="J247" s="98" t="s">
        <v>103</v>
      </c>
      <c r="K247" s="82">
        <v>165.6</v>
      </c>
      <c r="L247" s="111">
        <v>0</v>
      </c>
      <c r="M247" s="112"/>
      <c r="N247" s="121">
        <f>ROUND($L$247*$K$247,3)</f>
        <v>0</v>
      </c>
      <c r="O247" s="112"/>
      <c r="P247" s="112"/>
      <c r="Q247" s="112"/>
      <c r="R247" s="37"/>
      <c r="T247" s="83"/>
      <c r="U247" s="18" t="s">
        <v>24</v>
      </c>
      <c r="W247" s="99">
        <f>$V$247*$K$247</f>
        <v>0</v>
      </c>
      <c r="X247" s="99">
        <v>0.00418</v>
      </c>
      <c r="Y247" s="99">
        <f>$X$247*$K$247</f>
        <v>0.6922079999999999</v>
      </c>
      <c r="Z247" s="99">
        <v>0</v>
      </c>
      <c r="AA247" s="100">
        <f>$Z$247*$K$247</f>
        <v>0</v>
      </c>
      <c r="AR247" s="5" t="s">
        <v>89</v>
      </c>
      <c r="AT247" s="5" t="s">
        <v>84</v>
      </c>
      <c r="AU247" s="5" t="s">
        <v>41</v>
      </c>
      <c r="AY247" s="5" t="s">
        <v>87</v>
      </c>
      <c r="BE247" s="34">
        <f>IF($U$247="základná",$N$247,0)</f>
        <v>0</v>
      </c>
      <c r="BF247" s="34">
        <f>IF($U$247="znížená",$N$247,0)</f>
        <v>0</v>
      </c>
      <c r="BG247" s="34">
        <f>IF($U$247="zákl. prenesená",$N$247,0)</f>
        <v>0</v>
      </c>
      <c r="BH247" s="34">
        <f>IF($U$247="zníž. prenesená",$N$247,0)</f>
        <v>0</v>
      </c>
      <c r="BI247" s="34">
        <f>IF($U$247="nulová",$N$247,0)</f>
        <v>0</v>
      </c>
      <c r="BJ247" s="5" t="s">
        <v>41</v>
      </c>
      <c r="BK247" s="77">
        <f>ROUND($L$247*$K$247,3)</f>
        <v>0</v>
      </c>
      <c r="BL247" s="5" t="s">
        <v>89</v>
      </c>
      <c r="BM247" s="5" t="s">
        <v>782</v>
      </c>
    </row>
    <row r="248" spans="2:65" s="5" customFormat="1" ht="13.5" customHeight="1">
      <c r="B248" s="36"/>
      <c r="C248" s="96" t="s">
        <v>563</v>
      </c>
      <c r="D248" s="96" t="s">
        <v>84</v>
      </c>
      <c r="E248" s="97" t="s">
        <v>564</v>
      </c>
      <c r="F248" s="122" t="s">
        <v>565</v>
      </c>
      <c r="G248" s="112"/>
      <c r="H248" s="112"/>
      <c r="I248" s="112"/>
      <c r="J248" s="98" t="s">
        <v>110</v>
      </c>
      <c r="K248" s="82">
        <v>10</v>
      </c>
      <c r="L248" s="111">
        <v>0</v>
      </c>
      <c r="M248" s="112"/>
      <c r="N248" s="121">
        <f>ROUND($L$248*$K$248,3)</f>
        <v>0</v>
      </c>
      <c r="O248" s="112"/>
      <c r="P248" s="112"/>
      <c r="Q248" s="112"/>
      <c r="R248" s="37"/>
      <c r="T248" s="83"/>
      <c r="U248" s="18" t="s">
        <v>24</v>
      </c>
      <c r="W248" s="99">
        <f>$V$248*$K$248</f>
        <v>0</v>
      </c>
      <c r="X248" s="99">
        <v>0.00065</v>
      </c>
      <c r="Y248" s="99">
        <f>$X$248*$K$248</f>
        <v>0.0065</v>
      </c>
      <c r="Z248" s="99">
        <v>0</v>
      </c>
      <c r="AA248" s="100">
        <f>$Z$248*$K$248</f>
        <v>0</v>
      </c>
      <c r="AR248" s="5" t="s">
        <v>89</v>
      </c>
      <c r="AT248" s="5" t="s">
        <v>84</v>
      </c>
      <c r="AU248" s="5" t="s">
        <v>41</v>
      </c>
      <c r="AY248" s="5" t="s">
        <v>87</v>
      </c>
      <c r="BE248" s="34">
        <f>IF($U$248="základná",$N$248,0)</f>
        <v>0</v>
      </c>
      <c r="BF248" s="34">
        <f>IF($U$248="znížená",$N$248,0)</f>
        <v>0</v>
      </c>
      <c r="BG248" s="34">
        <f>IF($U$248="zákl. prenesená",$N$248,0)</f>
        <v>0</v>
      </c>
      <c r="BH248" s="34">
        <f>IF($U$248="zníž. prenesená",$N$248,0)</f>
        <v>0</v>
      </c>
      <c r="BI248" s="34">
        <f>IF($U$248="nulová",$N$248,0)</f>
        <v>0</v>
      </c>
      <c r="BJ248" s="5" t="s">
        <v>41</v>
      </c>
      <c r="BK248" s="77">
        <f>ROUND($L$248*$K$248,3)</f>
        <v>0</v>
      </c>
      <c r="BL248" s="5" t="s">
        <v>89</v>
      </c>
      <c r="BM248" s="5" t="s">
        <v>783</v>
      </c>
    </row>
    <row r="249" spans="2:65" s="5" customFormat="1" ht="34.5" customHeight="1">
      <c r="B249" s="36"/>
      <c r="C249" s="101" t="s">
        <v>567</v>
      </c>
      <c r="D249" s="101" t="s">
        <v>97</v>
      </c>
      <c r="E249" s="102" t="s">
        <v>568</v>
      </c>
      <c r="F249" s="118" t="s">
        <v>862</v>
      </c>
      <c r="G249" s="119"/>
      <c r="H249" s="119"/>
      <c r="I249" s="119"/>
      <c r="J249" s="103" t="s">
        <v>110</v>
      </c>
      <c r="K249" s="104">
        <v>10</v>
      </c>
      <c r="L249" s="120">
        <v>0</v>
      </c>
      <c r="M249" s="119"/>
      <c r="N249" s="125">
        <f>ROUND($L$249*$K$249,3)</f>
        <v>0</v>
      </c>
      <c r="O249" s="112"/>
      <c r="P249" s="112"/>
      <c r="Q249" s="112"/>
      <c r="R249" s="37"/>
      <c r="T249" s="83"/>
      <c r="U249" s="18" t="s">
        <v>24</v>
      </c>
      <c r="W249" s="99">
        <f>$V$249*$K$249</f>
        <v>0</v>
      </c>
      <c r="X249" s="99">
        <v>0.1049</v>
      </c>
      <c r="Y249" s="99">
        <f>$X$249*$K$249</f>
        <v>1.049</v>
      </c>
      <c r="Z249" s="99">
        <v>0</v>
      </c>
      <c r="AA249" s="100">
        <f>$Z$249*$K$249</f>
        <v>0</v>
      </c>
      <c r="AR249" s="5" t="s">
        <v>94</v>
      </c>
      <c r="AT249" s="5" t="s">
        <v>97</v>
      </c>
      <c r="AU249" s="5" t="s">
        <v>41</v>
      </c>
      <c r="AY249" s="5" t="s">
        <v>87</v>
      </c>
      <c r="BE249" s="34">
        <f>IF($U$249="základná",$N$249,0)</f>
        <v>0</v>
      </c>
      <c r="BF249" s="34">
        <f>IF($U$249="znížená",$N$249,0)</f>
        <v>0</v>
      </c>
      <c r="BG249" s="34">
        <f>IF($U$249="zákl. prenesená",$N$249,0)</f>
        <v>0</v>
      </c>
      <c r="BH249" s="34">
        <f>IF($U$249="zníž. prenesená",$N$249,0)</f>
        <v>0</v>
      </c>
      <c r="BI249" s="34">
        <f>IF($U$249="nulová",$N$249,0)</f>
        <v>0</v>
      </c>
      <c r="BJ249" s="5" t="s">
        <v>41</v>
      </c>
      <c r="BK249" s="77">
        <f>ROUND($L$249*$K$249,3)</f>
        <v>0</v>
      </c>
      <c r="BL249" s="5" t="s">
        <v>89</v>
      </c>
      <c r="BM249" s="5" t="s">
        <v>784</v>
      </c>
    </row>
    <row r="250" spans="2:65" s="5" customFormat="1" ht="13.5" customHeight="1">
      <c r="B250" s="36"/>
      <c r="C250" s="101" t="s">
        <v>571</v>
      </c>
      <c r="D250" s="101" t="s">
        <v>97</v>
      </c>
      <c r="E250" s="102" t="s">
        <v>572</v>
      </c>
      <c r="F250" s="118" t="s">
        <v>573</v>
      </c>
      <c r="G250" s="119"/>
      <c r="H250" s="119"/>
      <c r="I250" s="119"/>
      <c r="J250" s="103" t="s">
        <v>113</v>
      </c>
      <c r="K250" s="104">
        <v>2</v>
      </c>
      <c r="L250" s="120">
        <v>0</v>
      </c>
      <c r="M250" s="119"/>
      <c r="N250" s="125">
        <f>ROUND($L$250*$K$250,3)</f>
        <v>0</v>
      </c>
      <c r="O250" s="112"/>
      <c r="P250" s="112"/>
      <c r="Q250" s="112"/>
      <c r="R250" s="37"/>
      <c r="T250" s="83"/>
      <c r="U250" s="18" t="s">
        <v>24</v>
      </c>
      <c r="W250" s="99">
        <f>$V$250*$K$250</f>
        <v>0</v>
      </c>
      <c r="X250" s="99">
        <v>0</v>
      </c>
      <c r="Y250" s="99">
        <f>$X$250*$K$250</f>
        <v>0</v>
      </c>
      <c r="Z250" s="99">
        <v>0</v>
      </c>
      <c r="AA250" s="100">
        <f>$Z$250*$K$250</f>
        <v>0</v>
      </c>
      <c r="AR250" s="5" t="s">
        <v>94</v>
      </c>
      <c r="AT250" s="5" t="s">
        <v>97</v>
      </c>
      <c r="AU250" s="5" t="s">
        <v>41</v>
      </c>
      <c r="AY250" s="5" t="s">
        <v>87</v>
      </c>
      <c r="BE250" s="34">
        <f>IF($U$250="základná",$N$250,0)</f>
        <v>0</v>
      </c>
      <c r="BF250" s="34">
        <f>IF($U$250="znížená",$N$250,0)</f>
        <v>0</v>
      </c>
      <c r="BG250" s="34">
        <f>IF($U$250="zákl. prenesená",$N$250,0)</f>
        <v>0</v>
      </c>
      <c r="BH250" s="34">
        <f>IF($U$250="zníž. prenesená",$N$250,0)</f>
        <v>0</v>
      </c>
      <c r="BI250" s="34">
        <f>IF($U$250="nulová",$N$250,0)</f>
        <v>0</v>
      </c>
      <c r="BJ250" s="5" t="s">
        <v>41</v>
      </c>
      <c r="BK250" s="77">
        <f>ROUND($L$250*$K$250,3)</f>
        <v>0</v>
      </c>
      <c r="BL250" s="5" t="s">
        <v>89</v>
      </c>
      <c r="BM250" s="5" t="s">
        <v>785</v>
      </c>
    </row>
    <row r="251" spans="2:65" s="5" customFormat="1" ht="24" customHeight="1">
      <c r="B251" s="36"/>
      <c r="C251" s="96" t="s">
        <v>575</v>
      </c>
      <c r="D251" s="96" t="s">
        <v>84</v>
      </c>
      <c r="E251" s="97" t="s">
        <v>576</v>
      </c>
      <c r="F251" s="122" t="s">
        <v>577</v>
      </c>
      <c r="G251" s="112"/>
      <c r="H251" s="112"/>
      <c r="I251" s="112"/>
      <c r="J251" s="98" t="s">
        <v>113</v>
      </c>
      <c r="K251" s="82">
        <v>12</v>
      </c>
      <c r="L251" s="111">
        <v>0</v>
      </c>
      <c r="M251" s="112"/>
      <c r="N251" s="121">
        <f>ROUND($L$251*$K$251,3)</f>
        <v>0</v>
      </c>
      <c r="O251" s="112"/>
      <c r="P251" s="112"/>
      <c r="Q251" s="112"/>
      <c r="R251" s="37"/>
      <c r="T251" s="83"/>
      <c r="U251" s="18" t="s">
        <v>24</v>
      </c>
      <c r="W251" s="99">
        <f>$V$251*$K$251</f>
        <v>0</v>
      </c>
      <c r="X251" s="99">
        <v>0</v>
      </c>
      <c r="Y251" s="99">
        <f>$X$251*$K$251</f>
        <v>0</v>
      </c>
      <c r="Z251" s="99">
        <v>0</v>
      </c>
      <c r="AA251" s="100">
        <f>$Z$251*$K$251</f>
        <v>0</v>
      </c>
      <c r="AR251" s="5" t="s">
        <v>89</v>
      </c>
      <c r="AT251" s="5" t="s">
        <v>84</v>
      </c>
      <c r="AU251" s="5" t="s">
        <v>41</v>
      </c>
      <c r="AY251" s="5" t="s">
        <v>87</v>
      </c>
      <c r="BE251" s="34">
        <f>IF($U$251="základná",$N$251,0)</f>
        <v>0</v>
      </c>
      <c r="BF251" s="34">
        <f>IF($U$251="znížená",$N$251,0)</f>
        <v>0</v>
      </c>
      <c r="BG251" s="34">
        <f>IF($U$251="zákl. prenesená",$N$251,0)</f>
        <v>0</v>
      </c>
      <c r="BH251" s="34">
        <f>IF($U$251="zníž. prenesená",$N$251,0)</f>
        <v>0</v>
      </c>
      <c r="BI251" s="34">
        <f>IF($U$251="nulová",$N$251,0)</f>
        <v>0</v>
      </c>
      <c r="BJ251" s="5" t="s">
        <v>41</v>
      </c>
      <c r="BK251" s="77">
        <f>ROUND($L$251*$K$251,3)</f>
        <v>0</v>
      </c>
      <c r="BL251" s="5" t="s">
        <v>89</v>
      </c>
      <c r="BM251" s="5" t="s">
        <v>786</v>
      </c>
    </row>
    <row r="252" spans="2:65" s="5" customFormat="1" ht="24" customHeight="1">
      <c r="B252" s="36"/>
      <c r="C252" s="101" t="s">
        <v>579</v>
      </c>
      <c r="D252" s="101" t="s">
        <v>97</v>
      </c>
      <c r="E252" s="102" t="s">
        <v>580</v>
      </c>
      <c r="F252" s="118" t="s">
        <v>581</v>
      </c>
      <c r="G252" s="119"/>
      <c r="H252" s="119"/>
      <c r="I252" s="119"/>
      <c r="J252" s="103" t="s">
        <v>113</v>
      </c>
      <c r="K252" s="104">
        <v>6</v>
      </c>
      <c r="L252" s="120">
        <v>0</v>
      </c>
      <c r="M252" s="119"/>
      <c r="N252" s="125">
        <f>ROUND($L$252*$K$252,3)</f>
        <v>0</v>
      </c>
      <c r="O252" s="112"/>
      <c r="P252" s="112"/>
      <c r="Q252" s="112"/>
      <c r="R252" s="37"/>
      <c r="T252" s="83"/>
      <c r="U252" s="18" t="s">
        <v>24</v>
      </c>
      <c r="W252" s="99">
        <f>$V$252*$K$252</f>
        <v>0</v>
      </c>
      <c r="X252" s="99">
        <v>0</v>
      </c>
      <c r="Y252" s="99">
        <f>$X$252*$K$252</f>
        <v>0</v>
      </c>
      <c r="Z252" s="99">
        <v>0</v>
      </c>
      <c r="AA252" s="100">
        <f>$Z$252*$K$252</f>
        <v>0</v>
      </c>
      <c r="AR252" s="5" t="s">
        <v>94</v>
      </c>
      <c r="AT252" s="5" t="s">
        <v>97</v>
      </c>
      <c r="AU252" s="5" t="s">
        <v>41</v>
      </c>
      <c r="AY252" s="5" t="s">
        <v>87</v>
      </c>
      <c r="BE252" s="34">
        <f>IF($U$252="základná",$N$252,0)</f>
        <v>0</v>
      </c>
      <c r="BF252" s="34">
        <f>IF($U$252="znížená",$N$252,0)</f>
        <v>0</v>
      </c>
      <c r="BG252" s="34">
        <f>IF($U$252="zákl. prenesená",$N$252,0)</f>
        <v>0</v>
      </c>
      <c r="BH252" s="34">
        <f>IF($U$252="zníž. prenesená",$N$252,0)</f>
        <v>0</v>
      </c>
      <c r="BI252" s="34">
        <f>IF($U$252="nulová",$N$252,0)</f>
        <v>0</v>
      </c>
      <c r="BJ252" s="5" t="s">
        <v>41</v>
      </c>
      <c r="BK252" s="77">
        <f>ROUND($L$252*$K$252,3)</f>
        <v>0</v>
      </c>
      <c r="BL252" s="5" t="s">
        <v>89</v>
      </c>
      <c r="BM252" s="5" t="s">
        <v>787</v>
      </c>
    </row>
    <row r="253" spans="2:65" s="5" customFormat="1" ht="24" customHeight="1">
      <c r="B253" s="36"/>
      <c r="C253" s="101" t="s">
        <v>583</v>
      </c>
      <c r="D253" s="101" t="s">
        <v>97</v>
      </c>
      <c r="E253" s="102" t="s">
        <v>584</v>
      </c>
      <c r="F253" s="118" t="s">
        <v>585</v>
      </c>
      <c r="G253" s="119"/>
      <c r="H253" s="119"/>
      <c r="I253" s="119"/>
      <c r="J253" s="103" t="s">
        <v>113</v>
      </c>
      <c r="K253" s="104">
        <v>6</v>
      </c>
      <c r="L253" s="120">
        <v>0</v>
      </c>
      <c r="M253" s="119"/>
      <c r="N253" s="125">
        <f>ROUND($L$253*$K$253,3)</f>
        <v>0</v>
      </c>
      <c r="O253" s="112"/>
      <c r="P253" s="112"/>
      <c r="Q253" s="112"/>
      <c r="R253" s="37"/>
      <c r="T253" s="83"/>
      <c r="U253" s="18" t="s">
        <v>24</v>
      </c>
      <c r="W253" s="99">
        <f>$V$253*$K$253</f>
        <v>0</v>
      </c>
      <c r="X253" s="99">
        <v>0</v>
      </c>
      <c r="Y253" s="99">
        <f>$X$253*$K$253</f>
        <v>0</v>
      </c>
      <c r="Z253" s="99">
        <v>0</v>
      </c>
      <c r="AA253" s="100">
        <f>$Z$253*$K$253</f>
        <v>0</v>
      </c>
      <c r="AR253" s="5" t="s">
        <v>94</v>
      </c>
      <c r="AT253" s="5" t="s">
        <v>97</v>
      </c>
      <c r="AU253" s="5" t="s">
        <v>41</v>
      </c>
      <c r="AY253" s="5" t="s">
        <v>87</v>
      </c>
      <c r="BE253" s="34">
        <f>IF($U$253="základná",$N$253,0)</f>
        <v>0</v>
      </c>
      <c r="BF253" s="34">
        <f>IF($U$253="znížená",$N$253,0)</f>
        <v>0</v>
      </c>
      <c r="BG253" s="34">
        <f>IF($U$253="zákl. prenesená",$N$253,0)</f>
        <v>0</v>
      </c>
      <c r="BH253" s="34">
        <f>IF($U$253="zníž. prenesená",$N$253,0)</f>
        <v>0</v>
      </c>
      <c r="BI253" s="34">
        <f>IF($U$253="nulová",$N$253,0)</f>
        <v>0</v>
      </c>
      <c r="BJ253" s="5" t="s">
        <v>41</v>
      </c>
      <c r="BK253" s="77">
        <f>ROUND($L$253*$K$253,3)</f>
        <v>0</v>
      </c>
      <c r="BL253" s="5" t="s">
        <v>89</v>
      </c>
      <c r="BM253" s="5" t="s">
        <v>788</v>
      </c>
    </row>
    <row r="254" spans="2:63" s="87" customFormat="1" ht="23.25" customHeight="1">
      <c r="B254" s="88"/>
      <c r="D254" s="95" t="s">
        <v>123</v>
      </c>
      <c r="E254" s="95"/>
      <c r="F254" s="95"/>
      <c r="G254" s="95"/>
      <c r="H254" s="95"/>
      <c r="I254" s="95"/>
      <c r="J254" s="95"/>
      <c r="K254" s="95"/>
      <c r="L254" s="95"/>
      <c r="M254" s="95"/>
      <c r="N254" s="116">
        <f>$BK$254</f>
        <v>0</v>
      </c>
      <c r="O254" s="117"/>
      <c r="P254" s="117"/>
      <c r="Q254" s="117"/>
      <c r="R254" s="90"/>
      <c r="T254" s="91"/>
      <c r="W254" s="92">
        <f>SUM($W$255:$W$269)</f>
        <v>0</v>
      </c>
      <c r="Y254" s="92">
        <f>SUM($Y$255:$Y$269)</f>
        <v>28.298301</v>
      </c>
      <c r="AA254" s="93">
        <f>SUM($AA$255:$AA$269)</f>
        <v>11.275</v>
      </c>
      <c r="AR254" s="89" t="s">
        <v>40</v>
      </c>
      <c r="AT254" s="89" t="s">
        <v>38</v>
      </c>
      <c r="AU254" s="89" t="s">
        <v>41</v>
      </c>
      <c r="AY254" s="89" t="s">
        <v>87</v>
      </c>
      <c r="BK254" s="94">
        <f>SUM($BK$255:$BK$269)</f>
        <v>0</v>
      </c>
    </row>
    <row r="255" spans="2:65" s="5" customFormat="1" ht="24" customHeight="1">
      <c r="B255" s="36"/>
      <c r="C255" s="96" t="s">
        <v>587</v>
      </c>
      <c r="D255" s="96" t="s">
        <v>84</v>
      </c>
      <c r="E255" s="97" t="s">
        <v>588</v>
      </c>
      <c r="F255" s="122" t="s">
        <v>589</v>
      </c>
      <c r="G255" s="112"/>
      <c r="H255" s="112"/>
      <c r="I255" s="112"/>
      <c r="J255" s="98" t="s">
        <v>110</v>
      </c>
      <c r="K255" s="82">
        <v>31</v>
      </c>
      <c r="L255" s="111">
        <v>0</v>
      </c>
      <c r="M255" s="112"/>
      <c r="N255" s="121">
        <f>ROUND($L$255*$K$255,3)</f>
        <v>0</v>
      </c>
      <c r="O255" s="112"/>
      <c r="P255" s="112"/>
      <c r="Q255" s="112"/>
      <c r="R255" s="37"/>
      <c r="T255" s="83"/>
      <c r="U255" s="18" t="s">
        <v>24</v>
      </c>
      <c r="W255" s="99">
        <f>$V$255*$K$255</f>
        <v>0</v>
      </c>
      <c r="X255" s="99">
        <v>0.16401</v>
      </c>
      <c r="Y255" s="99">
        <f>$X$255*$K$255</f>
        <v>5.084309999999999</v>
      </c>
      <c r="Z255" s="99">
        <v>0</v>
      </c>
      <c r="AA255" s="100">
        <f>$Z$255*$K$255</f>
        <v>0</v>
      </c>
      <c r="AR255" s="5" t="s">
        <v>89</v>
      </c>
      <c r="AT255" s="5" t="s">
        <v>84</v>
      </c>
      <c r="AU255" s="5" t="s">
        <v>42</v>
      </c>
      <c r="AY255" s="5" t="s">
        <v>87</v>
      </c>
      <c r="BE255" s="34">
        <f>IF($U$255="základná",$N$255,0)</f>
        <v>0</v>
      </c>
      <c r="BF255" s="34">
        <f>IF($U$255="znížená",$N$255,0)</f>
        <v>0</v>
      </c>
      <c r="BG255" s="34">
        <f>IF($U$255="zákl. prenesená",$N$255,0)</f>
        <v>0</v>
      </c>
      <c r="BH255" s="34">
        <f>IF($U$255="zníž. prenesená",$N$255,0)</f>
        <v>0</v>
      </c>
      <c r="BI255" s="34">
        <f>IF($U$255="nulová",$N$255,0)</f>
        <v>0</v>
      </c>
      <c r="BJ255" s="5" t="s">
        <v>41</v>
      </c>
      <c r="BK255" s="77">
        <f>ROUND($L$255*$K$255,3)</f>
        <v>0</v>
      </c>
      <c r="BL255" s="5" t="s">
        <v>89</v>
      </c>
      <c r="BM255" s="5" t="s">
        <v>789</v>
      </c>
    </row>
    <row r="256" spans="2:65" s="5" customFormat="1" ht="13.5" customHeight="1">
      <c r="B256" s="36"/>
      <c r="C256" s="101" t="s">
        <v>591</v>
      </c>
      <c r="D256" s="101" t="s">
        <v>97</v>
      </c>
      <c r="E256" s="102" t="s">
        <v>111</v>
      </c>
      <c r="F256" s="118" t="s">
        <v>112</v>
      </c>
      <c r="G256" s="119"/>
      <c r="H256" s="119"/>
      <c r="I256" s="119"/>
      <c r="J256" s="103" t="s">
        <v>113</v>
      </c>
      <c r="K256" s="104">
        <v>31.623</v>
      </c>
      <c r="L256" s="120">
        <v>0</v>
      </c>
      <c r="M256" s="119"/>
      <c r="N256" s="125">
        <f>ROUND($L$256*$K$256,3)</f>
        <v>0</v>
      </c>
      <c r="O256" s="112"/>
      <c r="P256" s="112"/>
      <c r="Q256" s="112"/>
      <c r="R256" s="37"/>
      <c r="T256" s="83"/>
      <c r="U256" s="18" t="s">
        <v>24</v>
      </c>
      <c r="W256" s="99">
        <f>$V$256*$K$256</f>
        <v>0</v>
      </c>
      <c r="X256" s="99">
        <v>0.097</v>
      </c>
      <c r="Y256" s="99">
        <f>$X$256*$K$256</f>
        <v>3.067431</v>
      </c>
      <c r="Z256" s="99">
        <v>0</v>
      </c>
      <c r="AA256" s="100">
        <f>$Z$256*$K$256</f>
        <v>0</v>
      </c>
      <c r="AR256" s="5" t="s">
        <v>94</v>
      </c>
      <c r="AT256" s="5" t="s">
        <v>97</v>
      </c>
      <c r="AU256" s="5" t="s">
        <v>42</v>
      </c>
      <c r="AY256" s="5" t="s">
        <v>87</v>
      </c>
      <c r="BE256" s="34">
        <f>IF($U$256="základná",$N$256,0)</f>
        <v>0</v>
      </c>
      <c r="BF256" s="34">
        <f>IF($U$256="znížená",$N$256,0)</f>
        <v>0</v>
      </c>
      <c r="BG256" s="34">
        <f>IF($U$256="zákl. prenesená",$N$256,0)</f>
        <v>0</v>
      </c>
      <c r="BH256" s="34">
        <f>IF($U$256="zníž. prenesená",$N$256,0)</f>
        <v>0</v>
      </c>
      <c r="BI256" s="34">
        <f>IF($U$256="nulová",$N$256,0)</f>
        <v>0</v>
      </c>
      <c r="BJ256" s="5" t="s">
        <v>41</v>
      </c>
      <c r="BK256" s="77">
        <f>ROUND($L$256*$K$256,3)</f>
        <v>0</v>
      </c>
      <c r="BL256" s="5" t="s">
        <v>89</v>
      </c>
      <c r="BM256" s="5" t="s">
        <v>790</v>
      </c>
    </row>
    <row r="257" spans="2:65" s="5" customFormat="1" ht="24" customHeight="1">
      <c r="B257" s="36"/>
      <c r="C257" s="96" t="s">
        <v>593</v>
      </c>
      <c r="D257" s="96" t="s">
        <v>84</v>
      </c>
      <c r="E257" s="97" t="s">
        <v>594</v>
      </c>
      <c r="F257" s="122" t="s">
        <v>595</v>
      </c>
      <c r="G257" s="112"/>
      <c r="H257" s="112"/>
      <c r="I257" s="112"/>
      <c r="J257" s="98" t="s">
        <v>110</v>
      </c>
      <c r="K257" s="82">
        <v>12</v>
      </c>
      <c r="L257" s="111">
        <v>0</v>
      </c>
      <c r="M257" s="112"/>
      <c r="N257" s="121">
        <f>ROUND($L$257*$K$257,3)</f>
        <v>0</v>
      </c>
      <c r="O257" s="112"/>
      <c r="P257" s="112"/>
      <c r="Q257" s="112"/>
      <c r="R257" s="37"/>
      <c r="T257" s="83"/>
      <c r="U257" s="18" t="s">
        <v>24</v>
      </c>
      <c r="W257" s="99">
        <f>$V$257*$K$257</f>
        <v>0</v>
      </c>
      <c r="X257" s="99">
        <v>0</v>
      </c>
      <c r="Y257" s="99">
        <f>$X$257*$K$257</f>
        <v>0</v>
      </c>
      <c r="Z257" s="99">
        <v>0</v>
      </c>
      <c r="AA257" s="100">
        <f>$Z$257*$K$257</f>
        <v>0</v>
      </c>
      <c r="AR257" s="5" t="s">
        <v>89</v>
      </c>
      <c r="AT257" s="5" t="s">
        <v>84</v>
      </c>
      <c r="AU257" s="5" t="s">
        <v>42</v>
      </c>
      <c r="AY257" s="5" t="s">
        <v>87</v>
      </c>
      <c r="BE257" s="34">
        <f>IF($U$257="základná",$N$257,0)</f>
        <v>0</v>
      </c>
      <c r="BF257" s="34">
        <f>IF($U$257="znížená",$N$257,0)</f>
        <v>0</v>
      </c>
      <c r="BG257" s="34">
        <f>IF($U$257="zákl. prenesená",$N$257,0)</f>
        <v>0</v>
      </c>
      <c r="BH257" s="34">
        <f>IF($U$257="zníž. prenesená",$N$257,0)</f>
        <v>0</v>
      </c>
      <c r="BI257" s="34">
        <f>IF($U$257="nulová",$N$257,0)</f>
        <v>0</v>
      </c>
      <c r="BJ257" s="5" t="s">
        <v>41</v>
      </c>
      <c r="BK257" s="77">
        <f>ROUND($L$257*$K$257,3)</f>
        <v>0</v>
      </c>
      <c r="BL257" s="5" t="s">
        <v>89</v>
      </c>
      <c r="BM257" s="5" t="s">
        <v>791</v>
      </c>
    </row>
    <row r="258" spans="2:65" s="5" customFormat="1" ht="24" customHeight="1">
      <c r="B258" s="36"/>
      <c r="C258" s="101" t="s">
        <v>597</v>
      </c>
      <c r="D258" s="101" t="s">
        <v>97</v>
      </c>
      <c r="E258" s="102" t="s">
        <v>598</v>
      </c>
      <c r="F258" s="118" t="s">
        <v>599</v>
      </c>
      <c r="G258" s="119"/>
      <c r="H258" s="119"/>
      <c r="I258" s="119"/>
      <c r="J258" s="103" t="s">
        <v>110</v>
      </c>
      <c r="K258" s="104">
        <v>12</v>
      </c>
      <c r="L258" s="120">
        <v>0</v>
      </c>
      <c r="M258" s="119"/>
      <c r="N258" s="125">
        <f>ROUND($L$258*$K$258,3)</f>
        <v>0</v>
      </c>
      <c r="O258" s="112"/>
      <c r="P258" s="112"/>
      <c r="Q258" s="112"/>
      <c r="R258" s="37"/>
      <c r="T258" s="83"/>
      <c r="U258" s="18" t="s">
        <v>24</v>
      </c>
      <c r="W258" s="99">
        <f>$V$258*$K$258</f>
        <v>0</v>
      </c>
      <c r="X258" s="99">
        <v>0.105</v>
      </c>
      <c r="Y258" s="99">
        <f>$X$258*$K$258</f>
        <v>1.26</v>
      </c>
      <c r="Z258" s="99">
        <v>0</v>
      </c>
      <c r="AA258" s="100">
        <f>$Z$258*$K$258</f>
        <v>0</v>
      </c>
      <c r="AR258" s="5" t="s">
        <v>94</v>
      </c>
      <c r="AT258" s="5" t="s">
        <v>97</v>
      </c>
      <c r="AU258" s="5" t="s">
        <v>42</v>
      </c>
      <c r="AY258" s="5" t="s">
        <v>87</v>
      </c>
      <c r="BE258" s="34">
        <f>IF($U$258="základná",$N$258,0)</f>
        <v>0</v>
      </c>
      <c r="BF258" s="34">
        <f>IF($U$258="znížená",$N$258,0)</f>
        <v>0</v>
      </c>
      <c r="BG258" s="34">
        <f>IF($U$258="zákl. prenesená",$N$258,0)</f>
        <v>0</v>
      </c>
      <c r="BH258" s="34">
        <f>IF($U$258="zníž. prenesená",$N$258,0)</f>
        <v>0</v>
      </c>
      <c r="BI258" s="34">
        <f>IF($U$258="nulová",$N$258,0)</f>
        <v>0</v>
      </c>
      <c r="BJ258" s="5" t="s">
        <v>41</v>
      </c>
      <c r="BK258" s="77">
        <f>ROUND($L$258*$K$258,3)</f>
        <v>0</v>
      </c>
      <c r="BL258" s="5" t="s">
        <v>89</v>
      </c>
      <c r="BM258" s="5" t="s">
        <v>792</v>
      </c>
    </row>
    <row r="259" spans="2:65" s="5" customFormat="1" ht="24" customHeight="1">
      <c r="B259" s="36"/>
      <c r="C259" s="96" t="s">
        <v>601</v>
      </c>
      <c r="D259" s="96" t="s">
        <v>84</v>
      </c>
      <c r="E259" s="97" t="s">
        <v>602</v>
      </c>
      <c r="F259" s="122" t="s">
        <v>603</v>
      </c>
      <c r="G259" s="112"/>
      <c r="H259" s="112"/>
      <c r="I259" s="112"/>
      <c r="J259" s="98" t="s">
        <v>110</v>
      </c>
      <c r="K259" s="82">
        <v>5621</v>
      </c>
      <c r="L259" s="111">
        <v>0</v>
      </c>
      <c r="M259" s="112"/>
      <c r="N259" s="121">
        <f>ROUND($L$259*$K$259,3)</f>
        <v>0</v>
      </c>
      <c r="O259" s="112"/>
      <c r="P259" s="112"/>
      <c r="Q259" s="112"/>
      <c r="R259" s="37"/>
      <c r="T259" s="83"/>
      <c r="U259" s="18" t="s">
        <v>24</v>
      </c>
      <c r="W259" s="99">
        <f>$V$259*$K$259</f>
        <v>0</v>
      </c>
      <c r="X259" s="99">
        <v>0.00336</v>
      </c>
      <c r="Y259" s="99">
        <f>$X$259*$K$259</f>
        <v>18.88656</v>
      </c>
      <c r="Z259" s="99">
        <v>0</v>
      </c>
      <c r="AA259" s="100">
        <f>$Z$259*$K$259</f>
        <v>0</v>
      </c>
      <c r="AR259" s="5" t="s">
        <v>89</v>
      </c>
      <c r="AT259" s="5" t="s">
        <v>84</v>
      </c>
      <c r="AU259" s="5" t="s">
        <v>42</v>
      </c>
      <c r="AY259" s="5" t="s">
        <v>87</v>
      </c>
      <c r="BE259" s="34">
        <f>IF($U$259="základná",$N$259,0)</f>
        <v>0</v>
      </c>
      <c r="BF259" s="34">
        <f>IF($U$259="znížená",$N$259,0)</f>
        <v>0</v>
      </c>
      <c r="BG259" s="34">
        <f>IF($U$259="zákl. prenesená",$N$259,0)</f>
        <v>0</v>
      </c>
      <c r="BH259" s="34">
        <f>IF($U$259="zníž. prenesená",$N$259,0)</f>
        <v>0</v>
      </c>
      <c r="BI259" s="34">
        <f>IF($U$259="nulová",$N$259,0)</f>
        <v>0</v>
      </c>
      <c r="BJ259" s="5" t="s">
        <v>41</v>
      </c>
      <c r="BK259" s="77">
        <f>ROUND($L$259*$K$259,3)</f>
        <v>0</v>
      </c>
      <c r="BL259" s="5" t="s">
        <v>89</v>
      </c>
      <c r="BM259" s="5" t="s">
        <v>793</v>
      </c>
    </row>
    <row r="260" spans="2:65" s="5" customFormat="1" ht="24" customHeight="1">
      <c r="B260" s="36"/>
      <c r="C260" s="96" t="s">
        <v>605</v>
      </c>
      <c r="D260" s="96" t="s">
        <v>84</v>
      </c>
      <c r="E260" s="97" t="s">
        <v>606</v>
      </c>
      <c r="F260" s="122" t="s">
        <v>607</v>
      </c>
      <c r="G260" s="112"/>
      <c r="H260" s="112"/>
      <c r="I260" s="112"/>
      <c r="J260" s="98" t="s">
        <v>110</v>
      </c>
      <c r="K260" s="82">
        <v>464</v>
      </c>
      <c r="L260" s="111">
        <v>0</v>
      </c>
      <c r="M260" s="112"/>
      <c r="N260" s="121">
        <f>ROUND($L$260*$K$260,3)</f>
        <v>0</v>
      </c>
      <c r="O260" s="112"/>
      <c r="P260" s="112"/>
      <c r="Q260" s="112"/>
      <c r="R260" s="37"/>
      <c r="T260" s="83"/>
      <c r="U260" s="18" t="s">
        <v>24</v>
      </c>
      <c r="W260" s="99">
        <f>$V$260*$K$260</f>
        <v>0</v>
      </c>
      <c r="X260" s="99">
        <v>0</v>
      </c>
      <c r="Y260" s="99">
        <f>$X$260*$K$260</f>
        <v>0</v>
      </c>
      <c r="Z260" s="99">
        <v>0</v>
      </c>
      <c r="AA260" s="100">
        <f>$Z$260*$K$260</f>
        <v>0</v>
      </c>
      <c r="AR260" s="5" t="s">
        <v>89</v>
      </c>
      <c r="AT260" s="5" t="s">
        <v>84</v>
      </c>
      <c r="AU260" s="5" t="s">
        <v>42</v>
      </c>
      <c r="AY260" s="5" t="s">
        <v>87</v>
      </c>
      <c r="BE260" s="34">
        <f>IF($U$260="základná",$N$260,0)</f>
        <v>0</v>
      </c>
      <c r="BF260" s="34">
        <f>IF($U$260="znížená",$N$260,0)</f>
        <v>0</v>
      </c>
      <c r="BG260" s="34">
        <f>IF($U$260="zákl. prenesená",$N$260,0)</f>
        <v>0</v>
      </c>
      <c r="BH260" s="34">
        <f>IF($U$260="zníž. prenesená",$N$260,0)</f>
        <v>0</v>
      </c>
      <c r="BI260" s="34">
        <f>IF($U$260="nulová",$N$260,0)</f>
        <v>0</v>
      </c>
      <c r="BJ260" s="5" t="s">
        <v>41</v>
      </c>
      <c r="BK260" s="77">
        <f>ROUND($L$260*$K$260,3)</f>
        <v>0</v>
      </c>
      <c r="BL260" s="5" t="s">
        <v>89</v>
      </c>
      <c r="BM260" s="5" t="s">
        <v>794</v>
      </c>
    </row>
    <row r="261" spans="2:65" s="5" customFormat="1" ht="24" customHeight="1">
      <c r="B261" s="36"/>
      <c r="C261" s="96" t="s">
        <v>609</v>
      </c>
      <c r="D261" s="96" t="s">
        <v>84</v>
      </c>
      <c r="E261" s="97" t="s">
        <v>610</v>
      </c>
      <c r="F261" s="122" t="s">
        <v>611</v>
      </c>
      <c r="G261" s="112"/>
      <c r="H261" s="112"/>
      <c r="I261" s="112"/>
      <c r="J261" s="98" t="s">
        <v>103</v>
      </c>
      <c r="K261" s="82">
        <v>11632</v>
      </c>
      <c r="L261" s="111">
        <v>0</v>
      </c>
      <c r="M261" s="112"/>
      <c r="N261" s="121">
        <f>ROUND($L$261*$K$261,3)</f>
        <v>0</v>
      </c>
      <c r="O261" s="112"/>
      <c r="P261" s="112"/>
      <c r="Q261" s="112"/>
      <c r="R261" s="37"/>
      <c r="T261" s="83"/>
      <c r="U261" s="18" t="s">
        <v>24</v>
      </c>
      <c r="W261" s="99">
        <f>$V$261*$K$261</f>
        <v>0</v>
      </c>
      <c r="X261" s="99">
        <v>0</v>
      </c>
      <c r="Y261" s="99">
        <f>$X$261*$K$261</f>
        <v>0</v>
      </c>
      <c r="Z261" s="99">
        <v>0</v>
      </c>
      <c r="AA261" s="100">
        <f>$Z$261*$K$261</f>
        <v>0</v>
      </c>
      <c r="AR261" s="5" t="s">
        <v>89</v>
      </c>
      <c r="AT261" s="5" t="s">
        <v>84</v>
      </c>
      <c r="AU261" s="5" t="s">
        <v>42</v>
      </c>
      <c r="AY261" s="5" t="s">
        <v>87</v>
      </c>
      <c r="BE261" s="34">
        <f>IF($U$261="základná",$N$261,0)</f>
        <v>0</v>
      </c>
      <c r="BF261" s="34">
        <f>IF($U$261="znížená",$N$261,0)</f>
        <v>0</v>
      </c>
      <c r="BG261" s="34">
        <f>IF($U$261="zákl. prenesená",$N$261,0)</f>
        <v>0</v>
      </c>
      <c r="BH261" s="34">
        <f>IF($U$261="zníž. prenesená",$N$261,0)</f>
        <v>0</v>
      </c>
      <c r="BI261" s="34">
        <f>IF($U$261="nulová",$N$261,0)</f>
        <v>0</v>
      </c>
      <c r="BJ261" s="5" t="s">
        <v>41</v>
      </c>
      <c r="BK261" s="77">
        <f>ROUND($L$261*$K$261,3)</f>
        <v>0</v>
      </c>
      <c r="BL261" s="5" t="s">
        <v>89</v>
      </c>
      <c r="BM261" s="5" t="s">
        <v>795</v>
      </c>
    </row>
    <row r="262" spans="2:65" s="5" customFormat="1" ht="24" customHeight="1">
      <c r="B262" s="36"/>
      <c r="C262" s="96" t="s">
        <v>613</v>
      </c>
      <c r="D262" s="96" t="s">
        <v>84</v>
      </c>
      <c r="E262" s="97" t="s">
        <v>614</v>
      </c>
      <c r="F262" s="122" t="s">
        <v>615</v>
      </c>
      <c r="G262" s="112"/>
      <c r="H262" s="112"/>
      <c r="I262" s="112"/>
      <c r="J262" s="98" t="s">
        <v>88</v>
      </c>
      <c r="K262" s="82">
        <v>0</v>
      </c>
      <c r="L262" s="111">
        <v>0</v>
      </c>
      <c r="M262" s="112"/>
      <c r="N262" s="121">
        <f>ROUND($L$262*$K$262,3)</f>
        <v>0</v>
      </c>
      <c r="O262" s="112"/>
      <c r="P262" s="112"/>
      <c r="Q262" s="112"/>
      <c r="R262" s="37"/>
      <c r="T262" s="83"/>
      <c r="U262" s="18" t="s">
        <v>24</v>
      </c>
      <c r="W262" s="99">
        <f>$V$262*$K$262</f>
        <v>0</v>
      </c>
      <c r="X262" s="99">
        <v>0</v>
      </c>
      <c r="Y262" s="99">
        <f>$X$262*$K$262</f>
        <v>0</v>
      </c>
      <c r="Z262" s="99">
        <v>2.4</v>
      </c>
      <c r="AA262" s="100">
        <f>$Z$262*$K$262</f>
        <v>0</v>
      </c>
      <c r="AR262" s="5" t="s">
        <v>89</v>
      </c>
      <c r="AT262" s="5" t="s">
        <v>84</v>
      </c>
      <c r="AU262" s="5" t="s">
        <v>42</v>
      </c>
      <c r="AY262" s="5" t="s">
        <v>87</v>
      </c>
      <c r="BE262" s="34">
        <f>IF($U$262="základná",$N$262,0)</f>
        <v>0</v>
      </c>
      <c r="BF262" s="34">
        <f>IF($U$262="znížená",$N$262,0)</f>
        <v>0</v>
      </c>
      <c r="BG262" s="34">
        <f>IF($U$262="zákl. prenesená",$N$262,0)</f>
        <v>0</v>
      </c>
      <c r="BH262" s="34">
        <f>IF($U$262="zníž. prenesená",$N$262,0)</f>
        <v>0</v>
      </c>
      <c r="BI262" s="34">
        <f>IF($U$262="nulová",$N$262,0)</f>
        <v>0</v>
      </c>
      <c r="BJ262" s="5" t="s">
        <v>41</v>
      </c>
      <c r="BK262" s="77">
        <f>ROUND($L$262*$K$262,3)</f>
        <v>0</v>
      </c>
      <c r="BL262" s="5" t="s">
        <v>89</v>
      </c>
      <c r="BM262" s="5" t="s">
        <v>796</v>
      </c>
    </row>
    <row r="263" spans="2:65" s="5" customFormat="1" ht="24" customHeight="1">
      <c r="B263" s="36"/>
      <c r="C263" s="96" t="s">
        <v>617</v>
      </c>
      <c r="D263" s="96" t="s">
        <v>84</v>
      </c>
      <c r="E263" s="97" t="s">
        <v>618</v>
      </c>
      <c r="F263" s="122" t="s">
        <v>619</v>
      </c>
      <c r="G263" s="112"/>
      <c r="H263" s="112"/>
      <c r="I263" s="112"/>
      <c r="J263" s="98" t="s">
        <v>110</v>
      </c>
      <c r="K263" s="82">
        <v>0</v>
      </c>
      <c r="L263" s="111">
        <v>0</v>
      </c>
      <c r="M263" s="112"/>
      <c r="N263" s="121">
        <f>ROUND($L$263*$K$263,3)</f>
        <v>0</v>
      </c>
      <c r="O263" s="112"/>
      <c r="P263" s="112"/>
      <c r="Q263" s="112"/>
      <c r="R263" s="37"/>
      <c r="T263" s="83"/>
      <c r="U263" s="18" t="s">
        <v>24</v>
      </c>
      <c r="W263" s="99">
        <f>$V$263*$K$263</f>
        <v>0</v>
      </c>
      <c r="X263" s="99">
        <v>0</v>
      </c>
      <c r="Y263" s="99">
        <f>$X$263*$K$263</f>
        <v>0</v>
      </c>
      <c r="Z263" s="99">
        <v>0.035</v>
      </c>
      <c r="AA263" s="100">
        <f>$Z$263*$K$263</f>
        <v>0</v>
      </c>
      <c r="AR263" s="5" t="s">
        <v>89</v>
      </c>
      <c r="AT263" s="5" t="s">
        <v>84</v>
      </c>
      <c r="AU263" s="5" t="s">
        <v>42</v>
      </c>
      <c r="AY263" s="5" t="s">
        <v>87</v>
      </c>
      <c r="BE263" s="34">
        <f>IF($U$263="základná",$N$263,0)</f>
        <v>0</v>
      </c>
      <c r="BF263" s="34">
        <f>IF($U$263="znížená",$N$263,0)</f>
        <v>0</v>
      </c>
      <c r="BG263" s="34">
        <f>IF($U$263="zákl. prenesená",$N$263,0)</f>
        <v>0</v>
      </c>
      <c r="BH263" s="34">
        <f>IF($U$263="zníž. prenesená",$N$263,0)</f>
        <v>0</v>
      </c>
      <c r="BI263" s="34">
        <f>IF($U$263="nulová",$N$263,0)</f>
        <v>0</v>
      </c>
      <c r="BJ263" s="5" t="s">
        <v>41</v>
      </c>
      <c r="BK263" s="77">
        <f>ROUND($L$263*$K$263,3)</f>
        <v>0</v>
      </c>
      <c r="BL263" s="5" t="s">
        <v>89</v>
      </c>
      <c r="BM263" s="5" t="s">
        <v>797</v>
      </c>
    </row>
    <row r="264" spans="2:65" s="5" customFormat="1" ht="24" customHeight="1">
      <c r="B264" s="36"/>
      <c r="C264" s="96" t="s">
        <v>621</v>
      </c>
      <c r="D264" s="96" t="s">
        <v>84</v>
      </c>
      <c r="E264" s="97" t="s">
        <v>622</v>
      </c>
      <c r="F264" s="122" t="s">
        <v>798</v>
      </c>
      <c r="G264" s="112"/>
      <c r="H264" s="112"/>
      <c r="I264" s="112"/>
      <c r="J264" s="98" t="s">
        <v>110</v>
      </c>
      <c r="K264" s="82">
        <v>5</v>
      </c>
      <c r="L264" s="111">
        <v>0</v>
      </c>
      <c r="M264" s="112"/>
      <c r="N264" s="121">
        <f>ROUND($L$264*$K$264,3)</f>
        <v>0</v>
      </c>
      <c r="O264" s="112"/>
      <c r="P264" s="112"/>
      <c r="Q264" s="112"/>
      <c r="R264" s="37"/>
      <c r="T264" s="83"/>
      <c r="U264" s="18" t="s">
        <v>24</v>
      </c>
      <c r="W264" s="99">
        <f>$V$264*$K$264</f>
        <v>0</v>
      </c>
      <c r="X264" s="99">
        <v>0</v>
      </c>
      <c r="Y264" s="99">
        <f>$X$264*$K$264</f>
        <v>0</v>
      </c>
      <c r="Z264" s="99">
        <v>2.055</v>
      </c>
      <c r="AA264" s="100">
        <f>$Z$264*$K$264</f>
        <v>10.275</v>
      </c>
      <c r="AR264" s="5" t="s">
        <v>89</v>
      </c>
      <c r="AT264" s="5" t="s">
        <v>84</v>
      </c>
      <c r="AU264" s="5" t="s">
        <v>42</v>
      </c>
      <c r="AY264" s="5" t="s">
        <v>87</v>
      </c>
      <c r="BE264" s="34">
        <f>IF($U$264="základná",$N$264,0)</f>
        <v>0</v>
      </c>
      <c r="BF264" s="34">
        <f>IF($U$264="znížená",$N$264,0)</f>
        <v>0</v>
      </c>
      <c r="BG264" s="34">
        <f>IF($U$264="zákl. prenesená",$N$264,0)</f>
        <v>0</v>
      </c>
      <c r="BH264" s="34">
        <f>IF($U$264="zníž. prenesená",$N$264,0)</f>
        <v>0</v>
      </c>
      <c r="BI264" s="34">
        <f>IF($U$264="nulová",$N$264,0)</f>
        <v>0</v>
      </c>
      <c r="BJ264" s="5" t="s">
        <v>41</v>
      </c>
      <c r="BK264" s="77">
        <f>ROUND($L$264*$K$264,3)</f>
        <v>0</v>
      </c>
      <c r="BL264" s="5" t="s">
        <v>89</v>
      </c>
      <c r="BM264" s="5" t="s">
        <v>799</v>
      </c>
    </row>
    <row r="265" spans="2:65" s="5" customFormat="1" ht="24" customHeight="1">
      <c r="B265" s="36"/>
      <c r="C265" s="96" t="s">
        <v>625</v>
      </c>
      <c r="D265" s="96" t="s">
        <v>84</v>
      </c>
      <c r="E265" s="97" t="s">
        <v>626</v>
      </c>
      <c r="F265" s="122" t="s">
        <v>627</v>
      </c>
      <c r="G265" s="112"/>
      <c r="H265" s="112"/>
      <c r="I265" s="112"/>
      <c r="J265" s="98" t="s">
        <v>110</v>
      </c>
      <c r="K265" s="82">
        <v>100</v>
      </c>
      <c r="L265" s="111">
        <v>0</v>
      </c>
      <c r="M265" s="112"/>
      <c r="N265" s="121">
        <f>ROUND($L$265*$K$265,3)</f>
        <v>0</v>
      </c>
      <c r="O265" s="112"/>
      <c r="P265" s="112"/>
      <c r="Q265" s="112"/>
      <c r="R265" s="37"/>
      <c r="T265" s="83"/>
      <c r="U265" s="18" t="s">
        <v>24</v>
      </c>
      <c r="W265" s="99">
        <f>$V$265*$K$265</f>
        <v>0</v>
      </c>
      <c r="X265" s="99">
        <v>0</v>
      </c>
      <c r="Y265" s="99">
        <f>$X$265*$K$265</f>
        <v>0</v>
      </c>
      <c r="Z265" s="99">
        <v>0.01</v>
      </c>
      <c r="AA265" s="100">
        <f>$Z$265*$K$265</f>
        <v>1</v>
      </c>
      <c r="AR265" s="5" t="s">
        <v>89</v>
      </c>
      <c r="AT265" s="5" t="s">
        <v>84</v>
      </c>
      <c r="AU265" s="5" t="s">
        <v>42</v>
      </c>
      <c r="AY265" s="5" t="s">
        <v>87</v>
      </c>
      <c r="BE265" s="34">
        <f>IF($U$265="základná",$N$265,0)</f>
        <v>0</v>
      </c>
      <c r="BF265" s="34">
        <f>IF($U$265="znížená",$N$265,0)</f>
        <v>0</v>
      </c>
      <c r="BG265" s="34">
        <f>IF($U$265="zákl. prenesená",$N$265,0)</f>
        <v>0</v>
      </c>
      <c r="BH265" s="34">
        <f>IF($U$265="zníž. prenesená",$N$265,0)</f>
        <v>0</v>
      </c>
      <c r="BI265" s="34">
        <f>IF($U$265="nulová",$N$265,0)</f>
        <v>0</v>
      </c>
      <c r="BJ265" s="5" t="s">
        <v>41</v>
      </c>
      <c r="BK265" s="77">
        <f>ROUND($L$265*$K$265,3)</f>
        <v>0</v>
      </c>
      <c r="BL265" s="5" t="s">
        <v>89</v>
      </c>
      <c r="BM265" s="5" t="s">
        <v>800</v>
      </c>
    </row>
    <row r="266" spans="2:65" s="5" customFormat="1" ht="24" customHeight="1">
      <c r="B266" s="36"/>
      <c r="C266" s="96" t="s">
        <v>629</v>
      </c>
      <c r="D266" s="96" t="s">
        <v>84</v>
      </c>
      <c r="E266" s="97" t="s">
        <v>630</v>
      </c>
      <c r="F266" s="122" t="s">
        <v>631</v>
      </c>
      <c r="G266" s="112"/>
      <c r="H266" s="112"/>
      <c r="I266" s="112"/>
      <c r="J266" s="98" t="s">
        <v>98</v>
      </c>
      <c r="K266" s="82">
        <v>3314.693</v>
      </c>
      <c r="L266" s="111">
        <v>0</v>
      </c>
      <c r="M266" s="112"/>
      <c r="N266" s="121">
        <f>ROUND($L$266*$K$266,3)</f>
        <v>0</v>
      </c>
      <c r="O266" s="112"/>
      <c r="P266" s="112"/>
      <c r="Q266" s="112"/>
      <c r="R266" s="37"/>
      <c r="T266" s="83"/>
      <c r="U266" s="18" t="s">
        <v>24</v>
      </c>
      <c r="W266" s="99">
        <f>$V$266*$K$266</f>
        <v>0</v>
      </c>
      <c r="X266" s="99">
        <v>0</v>
      </c>
      <c r="Y266" s="99">
        <f>$X$266*$K$266</f>
        <v>0</v>
      </c>
      <c r="Z266" s="99">
        <v>0</v>
      </c>
      <c r="AA266" s="100">
        <f>$Z$266*$K$266</f>
        <v>0</v>
      </c>
      <c r="AR266" s="5" t="s">
        <v>89</v>
      </c>
      <c r="AT266" s="5" t="s">
        <v>84</v>
      </c>
      <c r="AU266" s="5" t="s">
        <v>42</v>
      </c>
      <c r="AY266" s="5" t="s">
        <v>87</v>
      </c>
      <c r="BE266" s="34">
        <f>IF($U$266="základná",$N$266,0)</f>
        <v>0</v>
      </c>
      <c r="BF266" s="34">
        <f>IF($U$266="znížená",$N$266,0)</f>
        <v>0</v>
      </c>
      <c r="BG266" s="34">
        <f>IF($U$266="zákl. prenesená",$N$266,0)</f>
        <v>0</v>
      </c>
      <c r="BH266" s="34">
        <f>IF($U$266="zníž. prenesená",$N$266,0)</f>
        <v>0</v>
      </c>
      <c r="BI266" s="34">
        <f>IF($U$266="nulová",$N$266,0)</f>
        <v>0</v>
      </c>
      <c r="BJ266" s="5" t="s">
        <v>41</v>
      </c>
      <c r="BK266" s="77">
        <f>ROUND($L$266*$K$266,3)</f>
        <v>0</v>
      </c>
      <c r="BL266" s="5" t="s">
        <v>89</v>
      </c>
      <c r="BM266" s="5" t="s">
        <v>801</v>
      </c>
    </row>
    <row r="267" spans="2:65" s="5" customFormat="1" ht="24" customHeight="1">
      <c r="B267" s="36"/>
      <c r="C267" s="96" t="s">
        <v>633</v>
      </c>
      <c r="D267" s="96" t="s">
        <v>84</v>
      </c>
      <c r="E267" s="97" t="s">
        <v>634</v>
      </c>
      <c r="F267" s="122" t="s">
        <v>635</v>
      </c>
      <c r="G267" s="112"/>
      <c r="H267" s="112"/>
      <c r="I267" s="112"/>
      <c r="J267" s="98" t="s">
        <v>98</v>
      </c>
      <c r="K267" s="82">
        <v>16573.465</v>
      </c>
      <c r="L267" s="111">
        <v>0</v>
      </c>
      <c r="M267" s="112"/>
      <c r="N267" s="121">
        <f>ROUND($L$267*$K$267,3)</f>
        <v>0</v>
      </c>
      <c r="O267" s="112"/>
      <c r="P267" s="112"/>
      <c r="Q267" s="112"/>
      <c r="R267" s="37"/>
      <c r="T267" s="83"/>
      <c r="U267" s="18" t="s">
        <v>24</v>
      </c>
      <c r="W267" s="99">
        <f>$V$267*$K$267</f>
        <v>0</v>
      </c>
      <c r="X267" s="99">
        <v>0</v>
      </c>
      <c r="Y267" s="99">
        <f>$X$267*$K$267</f>
        <v>0</v>
      </c>
      <c r="Z267" s="99">
        <v>0</v>
      </c>
      <c r="AA267" s="100">
        <f>$Z$267*$K$267</f>
        <v>0</v>
      </c>
      <c r="AR267" s="5" t="s">
        <v>89</v>
      </c>
      <c r="AT267" s="5" t="s">
        <v>84</v>
      </c>
      <c r="AU267" s="5" t="s">
        <v>42</v>
      </c>
      <c r="AY267" s="5" t="s">
        <v>87</v>
      </c>
      <c r="BE267" s="34">
        <f>IF($U$267="základná",$N$267,0)</f>
        <v>0</v>
      </c>
      <c r="BF267" s="34">
        <f>IF($U$267="znížená",$N$267,0)</f>
        <v>0</v>
      </c>
      <c r="BG267" s="34">
        <f>IF($U$267="zákl. prenesená",$N$267,0)</f>
        <v>0</v>
      </c>
      <c r="BH267" s="34">
        <f>IF($U$267="zníž. prenesená",$N$267,0)</f>
        <v>0</v>
      </c>
      <c r="BI267" s="34">
        <f>IF($U$267="nulová",$N$267,0)</f>
        <v>0</v>
      </c>
      <c r="BJ267" s="5" t="s">
        <v>41</v>
      </c>
      <c r="BK267" s="77">
        <f>ROUND($L$267*$K$267,3)</f>
        <v>0</v>
      </c>
      <c r="BL267" s="5" t="s">
        <v>89</v>
      </c>
      <c r="BM267" s="5" t="s">
        <v>802</v>
      </c>
    </row>
    <row r="268" spans="2:65" s="5" customFormat="1" ht="24" customHeight="1">
      <c r="B268" s="36"/>
      <c r="C268" s="96" t="s">
        <v>637</v>
      </c>
      <c r="D268" s="96" t="s">
        <v>84</v>
      </c>
      <c r="E268" s="97" t="s">
        <v>638</v>
      </c>
      <c r="F268" s="122" t="s">
        <v>639</v>
      </c>
      <c r="G268" s="112"/>
      <c r="H268" s="112"/>
      <c r="I268" s="112"/>
      <c r="J268" s="98" t="s">
        <v>98</v>
      </c>
      <c r="K268" s="82">
        <v>3314.693</v>
      </c>
      <c r="L268" s="111">
        <v>0</v>
      </c>
      <c r="M268" s="112"/>
      <c r="N268" s="121">
        <f>ROUND($L$268*$K$268,3)</f>
        <v>0</v>
      </c>
      <c r="O268" s="112"/>
      <c r="P268" s="112"/>
      <c r="Q268" s="112"/>
      <c r="R268" s="37"/>
      <c r="T268" s="83"/>
      <c r="U268" s="18" t="s">
        <v>24</v>
      </c>
      <c r="W268" s="99">
        <f>$V$268*$K$268</f>
        <v>0</v>
      </c>
      <c r="X268" s="99">
        <v>0</v>
      </c>
      <c r="Y268" s="99">
        <f>$X$268*$K$268</f>
        <v>0</v>
      </c>
      <c r="Z268" s="99">
        <v>0</v>
      </c>
      <c r="AA268" s="100">
        <f>$Z$268*$K$268</f>
        <v>0</v>
      </c>
      <c r="AR268" s="5" t="s">
        <v>89</v>
      </c>
      <c r="AT268" s="5" t="s">
        <v>84</v>
      </c>
      <c r="AU268" s="5" t="s">
        <v>42</v>
      </c>
      <c r="AY268" s="5" t="s">
        <v>87</v>
      </c>
      <c r="BE268" s="34">
        <f>IF($U$268="základná",$N$268,0)</f>
        <v>0</v>
      </c>
      <c r="BF268" s="34">
        <f>IF($U$268="znížená",$N$268,0)</f>
        <v>0</v>
      </c>
      <c r="BG268" s="34">
        <f>IF($U$268="zákl. prenesená",$N$268,0)</f>
        <v>0</v>
      </c>
      <c r="BH268" s="34">
        <f>IF($U$268="zníž. prenesená",$N$268,0)</f>
        <v>0</v>
      </c>
      <c r="BI268" s="34">
        <f>IF($U$268="nulová",$N$268,0)</f>
        <v>0</v>
      </c>
      <c r="BJ268" s="5" t="s">
        <v>41</v>
      </c>
      <c r="BK268" s="77">
        <f>ROUND($L$268*$K$268,3)</f>
        <v>0</v>
      </c>
      <c r="BL268" s="5" t="s">
        <v>89</v>
      </c>
      <c r="BM268" s="5" t="s">
        <v>803</v>
      </c>
    </row>
    <row r="269" spans="2:65" s="5" customFormat="1" ht="24" customHeight="1">
      <c r="B269" s="36"/>
      <c r="C269" s="96" t="s">
        <v>641</v>
      </c>
      <c r="D269" s="96" t="s">
        <v>84</v>
      </c>
      <c r="E269" s="97" t="s">
        <v>642</v>
      </c>
      <c r="F269" s="122" t="s">
        <v>643</v>
      </c>
      <c r="G269" s="112"/>
      <c r="H269" s="112"/>
      <c r="I269" s="112"/>
      <c r="J269" s="98" t="s">
        <v>98</v>
      </c>
      <c r="K269" s="82">
        <v>3314.693</v>
      </c>
      <c r="L269" s="111">
        <v>0</v>
      </c>
      <c r="M269" s="112"/>
      <c r="N269" s="121">
        <f>ROUND($L$269*$K$269,3)</f>
        <v>0</v>
      </c>
      <c r="O269" s="112"/>
      <c r="P269" s="112"/>
      <c r="Q269" s="112"/>
      <c r="R269" s="37"/>
      <c r="T269" s="83"/>
      <c r="U269" s="18" t="s">
        <v>24</v>
      </c>
      <c r="W269" s="99">
        <f>$V$269*$K$269</f>
        <v>0</v>
      </c>
      <c r="X269" s="99">
        <v>0</v>
      </c>
      <c r="Y269" s="99">
        <f>$X$269*$K$269</f>
        <v>0</v>
      </c>
      <c r="Z269" s="99">
        <v>0</v>
      </c>
      <c r="AA269" s="100">
        <f>$Z$269*$K$269</f>
        <v>0</v>
      </c>
      <c r="AR269" s="5" t="s">
        <v>89</v>
      </c>
      <c r="AT269" s="5" t="s">
        <v>84</v>
      </c>
      <c r="AU269" s="5" t="s">
        <v>42</v>
      </c>
      <c r="AY269" s="5" t="s">
        <v>87</v>
      </c>
      <c r="BE269" s="34">
        <f>IF($U$269="základná",$N$269,0)</f>
        <v>0</v>
      </c>
      <c r="BF269" s="34">
        <f>IF($U$269="znížená",$N$269,0)</f>
        <v>0</v>
      </c>
      <c r="BG269" s="34">
        <f>IF($U$269="zákl. prenesená",$N$269,0)</f>
        <v>0</v>
      </c>
      <c r="BH269" s="34">
        <f>IF($U$269="zníž. prenesená",$N$269,0)</f>
        <v>0</v>
      </c>
      <c r="BI269" s="34">
        <f>IF($U$269="nulová",$N$269,0)</f>
        <v>0</v>
      </c>
      <c r="BJ269" s="5" t="s">
        <v>41</v>
      </c>
      <c r="BK269" s="77">
        <f>ROUND($L$269*$K$269,3)</f>
        <v>0</v>
      </c>
      <c r="BL269" s="5" t="s">
        <v>89</v>
      </c>
      <c r="BM269" s="5" t="s">
        <v>804</v>
      </c>
    </row>
    <row r="270" spans="2:63" s="87" customFormat="1" ht="30" customHeight="1">
      <c r="B270" s="88"/>
      <c r="D270" s="95" t="s">
        <v>107</v>
      </c>
      <c r="E270" s="95"/>
      <c r="F270" s="95"/>
      <c r="G270" s="95"/>
      <c r="H270" s="95"/>
      <c r="I270" s="95"/>
      <c r="J270" s="95"/>
      <c r="K270" s="95"/>
      <c r="L270" s="95"/>
      <c r="M270" s="95"/>
      <c r="N270" s="116">
        <f>$BK$270</f>
        <v>0</v>
      </c>
      <c r="O270" s="117"/>
      <c r="P270" s="117"/>
      <c r="Q270" s="117"/>
      <c r="R270" s="90"/>
      <c r="T270" s="91"/>
      <c r="W270" s="92">
        <f>SUM($W$271:$W$272)</f>
        <v>0</v>
      </c>
      <c r="Y270" s="92">
        <f>SUM($Y$271:$Y$272)</f>
        <v>0</v>
      </c>
      <c r="AA270" s="93">
        <f>SUM($AA$271:$AA$272)</f>
        <v>0</v>
      </c>
      <c r="AR270" s="89" t="s">
        <v>40</v>
      </c>
      <c r="AT270" s="89" t="s">
        <v>38</v>
      </c>
      <c r="AU270" s="89" t="s">
        <v>40</v>
      </c>
      <c r="AY270" s="89" t="s">
        <v>87</v>
      </c>
      <c r="BK270" s="94">
        <f>SUM($BK$271:$BK$272)</f>
        <v>0</v>
      </c>
    </row>
    <row r="271" spans="2:65" s="5" customFormat="1" ht="24" customHeight="1">
      <c r="B271" s="36"/>
      <c r="C271" s="96" t="s">
        <v>645</v>
      </c>
      <c r="D271" s="96" t="s">
        <v>84</v>
      </c>
      <c r="E271" s="97" t="s">
        <v>646</v>
      </c>
      <c r="F271" s="122" t="s">
        <v>647</v>
      </c>
      <c r="G271" s="112"/>
      <c r="H271" s="112"/>
      <c r="I271" s="112"/>
      <c r="J271" s="98" t="s">
        <v>98</v>
      </c>
      <c r="K271" s="82">
        <v>11197.682</v>
      </c>
      <c r="L271" s="111">
        <v>0</v>
      </c>
      <c r="M271" s="112"/>
      <c r="N271" s="121">
        <f>ROUND($L$271*$K$271,3)</f>
        <v>0</v>
      </c>
      <c r="O271" s="112"/>
      <c r="P271" s="112"/>
      <c r="Q271" s="112"/>
      <c r="R271" s="37"/>
      <c r="T271" s="83"/>
      <c r="U271" s="18" t="s">
        <v>24</v>
      </c>
      <c r="W271" s="99">
        <f>$V$271*$K$271</f>
        <v>0</v>
      </c>
      <c r="X271" s="99">
        <v>0</v>
      </c>
      <c r="Y271" s="99">
        <f>$X$271*$K$271</f>
        <v>0</v>
      </c>
      <c r="Z271" s="99">
        <v>0</v>
      </c>
      <c r="AA271" s="100">
        <f>$Z$271*$K$271</f>
        <v>0</v>
      </c>
      <c r="AR271" s="5" t="s">
        <v>89</v>
      </c>
      <c r="AT271" s="5" t="s">
        <v>84</v>
      </c>
      <c r="AU271" s="5" t="s">
        <v>41</v>
      </c>
      <c r="AY271" s="5" t="s">
        <v>87</v>
      </c>
      <c r="BE271" s="34">
        <f>IF($U$271="základná",$N$271,0)</f>
        <v>0</v>
      </c>
      <c r="BF271" s="34">
        <f>IF($U$271="znížená",$N$271,0)</f>
        <v>0</v>
      </c>
      <c r="BG271" s="34">
        <f>IF($U$271="zákl. prenesená",$N$271,0)</f>
        <v>0</v>
      </c>
      <c r="BH271" s="34">
        <f>IF($U$271="zníž. prenesená",$N$271,0)</f>
        <v>0</v>
      </c>
      <c r="BI271" s="34">
        <f>IF($U$271="nulová",$N$271,0)</f>
        <v>0</v>
      </c>
      <c r="BJ271" s="5" t="s">
        <v>41</v>
      </c>
      <c r="BK271" s="77">
        <f>ROUND($L$271*$K$271,3)</f>
        <v>0</v>
      </c>
      <c r="BL271" s="5" t="s">
        <v>89</v>
      </c>
      <c r="BM271" s="5" t="s">
        <v>805</v>
      </c>
    </row>
    <row r="272" spans="2:65" s="5" customFormat="1" ht="34.5" customHeight="1">
      <c r="B272" s="36"/>
      <c r="C272" s="96" t="s">
        <v>649</v>
      </c>
      <c r="D272" s="96" t="s">
        <v>84</v>
      </c>
      <c r="E272" s="97" t="s">
        <v>650</v>
      </c>
      <c r="F272" s="122" t="s">
        <v>651</v>
      </c>
      <c r="G272" s="112"/>
      <c r="H272" s="112"/>
      <c r="I272" s="112"/>
      <c r="J272" s="98" t="s">
        <v>98</v>
      </c>
      <c r="K272" s="82">
        <v>5598.841</v>
      </c>
      <c r="L272" s="111">
        <v>0</v>
      </c>
      <c r="M272" s="112"/>
      <c r="N272" s="121">
        <f>ROUND($L$272*$K$272,3)</f>
        <v>0</v>
      </c>
      <c r="O272" s="112"/>
      <c r="P272" s="112"/>
      <c r="Q272" s="112"/>
      <c r="R272" s="37"/>
      <c r="T272" s="83"/>
      <c r="U272" s="18" t="s">
        <v>24</v>
      </c>
      <c r="W272" s="99">
        <f>$V$272*$K$272</f>
        <v>0</v>
      </c>
      <c r="X272" s="99">
        <v>0</v>
      </c>
      <c r="Y272" s="99">
        <f>$X$272*$K$272</f>
        <v>0</v>
      </c>
      <c r="Z272" s="99">
        <v>0</v>
      </c>
      <c r="AA272" s="100">
        <f>$Z$272*$K$272</f>
        <v>0</v>
      </c>
      <c r="AR272" s="5" t="s">
        <v>89</v>
      </c>
      <c r="AT272" s="5" t="s">
        <v>84</v>
      </c>
      <c r="AU272" s="5" t="s">
        <v>41</v>
      </c>
      <c r="AY272" s="5" t="s">
        <v>87</v>
      </c>
      <c r="BE272" s="34">
        <f>IF($U$272="základná",$N$272,0)</f>
        <v>0</v>
      </c>
      <c r="BF272" s="34">
        <f>IF($U$272="znížená",$N$272,0)</f>
        <v>0</v>
      </c>
      <c r="BG272" s="34">
        <f>IF($U$272="zákl. prenesená",$N$272,0)</f>
        <v>0</v>
      </c>
      <c r="BH272" s="34">
        <f>IF($U$272="zníž. prenesená",$N$272,0)</f>
        <v>0</v>
      </c>
      <c r="BI272" s="34">
        <f>IF($U$272="nulová",$N$272,0)</f>
        <v>0</v>
      </c>
      <c r="BJ272" s="5" t="s">
        <v>41</v>
      </c>
      <c r="BK272" s="77">
        <f>ROUND($L$272*$K$272,3)</f>
        <v>0</v>
      </c>
      <c r="BL272" s="5" t="s">
        <v>89</v>
      </c>
      <c r="BM272" s="5" t="s">
        <v>806</v>
      </c>
    </row>
    <row r="273" spans="2:63" s="87" customFormat="1" ht="38.25" customHeight="1">
      <c r="B273" s="88"/>
      <c r="D273" s="74" t="s">
        <v>124</v>
      </c>
      <c r="E273" s="74"/>
      <c r="F273" s="74"/>
      <c r="G273" s="74"/>
      <c r="H273" s="74"/>
      <c r="I273" s="74"/>
      <c r="J273" s="74"/>
      <c r="K273" s="74"/>
      <c r="L273" s="74"/>
      <c r="M273" s="74"/>
      <c r="N273" s="123">
        <f>$BK$273</f>
        <v>0</v>
      </c>
      <c r="O273" s="117"/>
      <c r="P273" s="117"/>
      <c r="Q273" s="117"/>
      <c r="R273" s="90"/>
      <c r="T273" s="91"/>
      <c r="W273" s="92">
        <f>$W$274</f>
        <v>0</v>
      </c>
      <c r="Y273" s="92">
        <f>$Y$274</f>
        <v>0</v>
      </c>
      <c r="AA273" s="93">
        <f>$AA$274</f>
        <v>0</v>
      </c>
      <c r="AR273" s="89" t="s">
        <v>90</v>
      </c>
      <c r="AT273" s="89" t="s">
        <v>38</v>
      </c>
      <c r="AU273" s="89" t="s">
        <v>39</v>
      </c>
      <c r="AY273" s="89" t="s">
        <v>87</v>
      </c>
      <c r="BK273" s="94">
        <f>$BK$274</f>
        <v>0</v>
      </c>
    </row>
    <row r="274" spans="2:63" s="87" customFormat="1" ht="20.25" customHeight="1">
      <c r="B274" s="88"/>
      <c r="D274" s="95" t="s">
        <v>125</v>
      </c>
      <c r="E274" s="95"/>
      <c r="F274" s="95"/>
      <c r="G274" s="95"/>
      <c r="H274" s="95"/>
      <c r="I274" s="95"/>
      <c r="J274" s="95"/>
      <c r="K274" s="95"/>
      <c r="L274" s="95"/>
      <c r="M274" s="95"/>
      <c r="N274" s="116">
        <f>$BK$274</f>
        <v>0</v>
      </c>
      <c r="O274" s="117"/>
      <c r="P274" s="117"/>
      <c r="Q274" s="117"/>
      <c r="R274" s="90"/>
      <c r="T274" s="91"/>
      <c r="W274" s="92">
        <f>SUM($W$275:$W$276)</f>
        <v>0</v>
      </c>
      <c r="Y274" s="92">
        <f>SUM($Y$275:$Y$276)</f>
        <v>0</v>
      </c>
      <c r="AA274" s="93">
        <f>SUM($AA$275:$AA$276)</f>
        <v>0</v>
      </c>
      <c r="AR274" s="89" t="s">
        <v>90</v>
      </c>
      <c r="AT274" s="89" t="s">
        <v>38</v>
      </c>
      <c r="AU274" s="89" t="s">
        <v>40</v>
      </c>
      <c r="AY274" s="89" t="s">
        <v>87</v>
      </c>
      <c r="BK274" s="94">
        <f>SUM($BK$275:$BK$276)</f>
        <v>0</v>
      </c>
    </row>
    <row r="275" spans="2:65" s="5" customFormat="1" ht="24" customHeight="1">
      <c r="B275" s="36"/>
      <c r="C275" s="96" t="s">
        <v>653</v>
      </c>
      <c r="D275" s="96" t="s">
        <v>84</v>
      </c>
      <c r="E275" s="97" t="s">
        <v>654</v>
      </c>
      <c r="F275" s="122" t="s">
        <v>655</v>
      </c>
      <c r="G275" s="112"/>
      <c r="H275" s="112"/>
      <c r="I275" s="112"/>
      <c r="J275" s="98" t="s">
        <v>656</v>
      </c>
      <c r="K275" s="82">
        <v>1</v>
      </c>
      <c r="L275" s="111">
        <v>0</v>
      </c>
      <c r="M275" s="112"/>
      <c r="N275" s="121">
        <f>ROUND($L$275*$K$275,3)</f>
        <v>0</v>
      </c>
      <c r="O275" s="112"/>
      <c r="P275" s="112"/>
      <c r="Q275" s="112"/>
      <c r="R275" s="37"/>
      <c r="T275" s="83"/>
      <c r="U275" s="18" t="s">
        <v>24</v>
      </c>
      <c r="W275" s="99">
        <f>$V$275*$K$275</f>
        <v>0</v>
      </c>
      <c r="X275" s="99">
        <v>0</v>
      </c>
      <c r="Y275" s="99">
        <f>$X$275*$K$275</f>
        <v>0</v>
      </c>
      <c r="Z275" s="99">
        <v>0</v>
      </c>
      <c r="AA275" s="100">
        <f>$Z$275*$K$275</f>
        <v>0</v>
      </c>
      <c r="AR275" s="5" t="s">
        <v>657</v>
      </c>
      <c r="AT275" s="5" t="s">
        <v>84</v>
      </c>
      <c r="AU275" s="5" t="s">
        <v>41</v>
      </c>
      <c r="AY275" s="5" t="s">
        <v>87</v>
      </c>
      <c r="BE275" s="34">
        <f>IF($U$275="základná",$N$275,0)</f>
        <v>0</v>
      </c>
      <c r="BF275" s="34">
        <f>IF($U$275="znížená",$N$275,0)</f>
        <v>0</v>
      </c>
      <c r="BG275" s="34">
        <f>IF($U$275="zákl. prenesená",$N$275,0)</f>
        <v>0</v>
      </c>
      <c r="BH275" s="34">
        <f>IF($U$275="zníž. prenesená",$N$275,0)</f>
        <v>0</v>
      </c>
      <c r="BI275" s="34">
        <f>IF($U$275="nulová",$N$275,0)</f>
        <v>0</v>
      </c>
      <c r="BJ275" s="5" t="s">
        <v>41</v>
      </c>
      <c r="BK275" s="77">
        <f>ROUND($L$275*$K$275,3)</f>
        <v>0</v>
      </c>
      <c r="BL275" s="5" t="s">
        <v>657</v>
      </c>
      <c r="BM275" s="5" t="s">
        <v>863</v>
      </c>
    </row>
    <row r="276" spans="2:65" s="5" customFormat="1" ht="24" customHeight="1">
      <c r="B276" s="36"/>
      <c r="C276" s="96" t="s">
        <v>659</v>
      </c>
      <c r="D276" s="96" t="s">
        <v>84</v>
      </c>
      <c r="E276" s="97" t="s">
        <v>660</v>
      </c>
      <c r="F276" s="122" t="s">
        <v>661</v>
      </c>
      <c r="G276" s="112"/>
      <c r="H276" s="112"/>
      <c r="I276" s="112"/>
      <c r="J276" s="98" t="s">
        <v>110</v>
      </c>
      <c r="K276" s="82">
        <v>3888</v>
      </c>
      <c r="L276" s="111">
        <v>0</v>
      </c>
      <c r="M276" s="112"/>
      <c r="N276" s="121">
        <f>ROUND($L$276*$K$276,3)</f>
        <v>0</v>
      </c>
      <c r="O276" s="112"/>
      <c r="P276" s="112"/>
      <c r="Q276" s="112"/>
      <c r="R276" s="37"/>
      <c r="T276" s="83"/>
      <c r="U276" s="18" t="s">
        <v>24</v>
      </c>
      <c r="W276" s="99">
        <f>$V$276*$K$276</f>
        <v>0</v>
      </c>
      <c r="X276" s="99">
        <v>0</v>
      </c>
      <c r="Y276" s="99">
        <f>$X$276*$K$276</f>
        <v>0</v>
      </c>
      <c r="Z276" s="99">
        <v>0</v>
      </c>
      <c r="AA276" s="100">
        <f>$Z$276*$K$276</f>
        <v>0</v>
      </c>
      <c r="AR276" s="5" t="s">
        <v>657</v>
      </c>
      <c r="AT276" s="5" t="s">
        <v>84</v>
      </c>
      <c r="AU276" s="5" t="s">
        <v>41</v>
      </c>
      <c r="AY276" s="5" t="s">
        <v>87</v>
      </c>
      <c r="BE276" s="34">
        <f>IF($U$276="základná",$N$276,0)</f>
        <v>0</v>
      </c>
      <c r="BF276" s="34">
        <f>IF($U$276="znížená",$N$276,0)</f>
        <v>0</v>
      </c>
      <c r="BG276" s="34">
        <f>IF($U$276="zákl. prenesená",$N$276,0)</f>
        <v>0</v>
      </c>
      <c r="BH276" s="34">
        <f>IF($U$276="zníž. prenesená",$N$276,0)</f>
        <v>0</v>
      </c>
      <c r="BI276" s="34">
        <f>IF($U$276="nulová",$N$276,0)</f>
        <v>0</v>
      </c>
      <c r="BJ276" s="5" t="s">
        <v>41</v>
      </c>
      <c r="BK276" s="77">
        <f>ROUND($L$276*$K$276,3)</f>
        <v>0</v>
      </c>
      <c r="BL276" s="5" t="s">
        <v>657</v>
      </c>
      <c r="BM276" s="5" t="s">
        <v>864</v>
      </c>
    </row>
    <row r="277" spans="2:63" s="5" customFormat="1" ht="50.25" customHeight="1">
      <c r="B277" s="36"/>
      <c r="D277" s="74" t="s">
        <v>82</v>
      </c>
      <c r="N277" s="123">
        <f>$BK$277</f>
        <v>0</v>
      </c>
      <c r="O277" s="124"/>
      <c r="P277" s="124"/>
      <c r="Q277" s="124"/>
      <c r="R277" s="37"/>
      <c r="T277" s="75"/>
      <c r="AA277" s="76"/>
      <c r="AT277" s="5" t="s">
        <v>38</v>
      </c>
      <c r="AU277" s="5" t="s">
        <v>39</v>
      </c>
      <c r="AY277" s="5" t="s">
        <v>83</v>
      </c>
      <c r="BK277" s="77">
        <f>SUM($BK$278:$BK$282)</f>
        <v>0</v>
      </c>
    </row>
    <row r="278" spans="2:63" s="5" customFormat="1" ht="23.25" customHeight="1">
      <c r="B278" s="36"/>
      <c r="C278" s="78"/>
      <c r="D278" s="78" t="s">
        <v>84</v>
      </c>
      <c r="E278" s="79"/>
      <c r="F278" s="109"/>
      <c r="G278" s="110"/>
      <c r="H278" s="110"/>
      <c r="I278" s="110"/>
      <c r="J278" s="80"/>
      <c r="K278" s="81"/>
      <c r="L278" s="111"/>
      <c r="M278" s="112"/>
      <c r="N278" s="121">
        <f>$BK$278</f>
        <v>0</v>
      </c>
      <c r="O278" s="112"/>
      <c r="P278" s="112"/>
      <c r="Q278" s="112"/>
      <c r="R278" s="37"/>
      <c r="T278" s="83"/>
      <c r="U278" s="84" t="s">
        <v>24</v>
      </c>
      <c r="AA278" s="76"/>
      <c r="AT278" s="5" t="s">
        <v>83</v>
      </c>
      <c r="AU278" s="5" t="s">
        <v>40</v>
      </c>
      <c r="AY278" s="5" t="s">
        <v>83</v>
      </c>
      <c r="BE278" s="34">
        <f>IF($U$278="základná",$N$278,0)</f>
        <v>0</v>
      </c>
      <c r="BF278" s="34">
        <f>IF($U$278="znížená",$N$278,0)</f>
        <v>0</v>
      </c>
      <c r="BG278" s="34">
        <f>IF($U$278="zákl. prenesená",$N$278,0)</f>
        <v>0</v>
      </c>
      <c r="BH278" s="34">
        <f>IF($U$278="zníž. prenesená",$N$278,0)</f>
        <v>0</v>
      </c>
      <c r="BI278" s="34">
        <f>IF($U$278="nulová",$N$278,0)</f>
        <v>0</v>
      </c>
      <c r="BJ278" s="5" t="s">
        <v>41</v>
      </c>
      <c r="BK278" s="77">
        <f>$L$278*$K$278</f>
        <v>0</v>
      </c>
    </row>
    <row r="279" spans="2:63" s="5" customFormat="1" ht="23.25" customHeight="1">
      <c r="B279" s="36"/>
      <c r="C279" s="78"/>
      <c r="D279" s="78" t="s">
        <v>84</v>
      </c>
      <c r="E279" s="79"/>
      <c r="F279" s="109"/>
      <c r="G279" s="110"/>
      <c r="H279" s="110"/>
      <c r="I279" s="110"/>
      <c r="J279" s="80"/>
      <c r="K279" s="81"/>
      <c r="L279" s="111"/>
      <c r="M279" s="112"/>
      <c r="N279" s="121">
        <f>$BK$279</f>
        <v>0</v>
      </c>
      <c r="O279" s="112"/>
      <c r="P279" s="112"/>
      <c r="Q279" s="112"/>
      <c r="R279" s="37"/>
      <c r="T279" s="83"/>
      <c r="U279" s="84" t="s">
        <v>24</v>
      </c>
      <c r="AA279" s="76"/>
      <c r="AT279" s="5" t="s">
        <v>83</v>
      </c>
      <c r="AU279" s="5" t="s">
        <v>40</v>
      </c>
      <c r="AY279" s="5" t="s">
        <v>83</v>
      </c>
      <c r="BE279" s="34">
        <f>IF($U$279="základná",$N$279,0)</f>
        <v>0</v>
      </c>
      <c r="BF279" s="34">
        <f>IF($U$279="znížená",$N$279,0)</f>
        <v>0</v>
      </c>
      <c r="BG279" s="34">
        <f>IF($U$279="zákl. prenesená",$N$279,0)</f>
        <v>0</v>
      </c>
      <c r="BH279" s="34">
        <f>IF($U$279="zníž. prenesená",$N$279,0)</f>
        <v>0</v>
      </c>
      <c r="BI279" s="34">
        <f>IF($U$279="nulová",$N$279,0)</f>
        <v>0</v>
      </c>
      <c r="BJ279" s="5" t="s">
        <v>41</v>
      </c>
      <c r="BK279" s="77">
        <f>$L$279*$K$279</f>
        <v>0</v>
      </c>
    </row>
    <row r="280" spans="2:63" s="5" customFormat="1" ht="23.25" customHeight="1">
      <c r="B280" s="36"/>
      <c r="C280" s="78"/>
      <c r="D280" s="78" t="s">
        <v>84</v>
      </c>
      <c r="E280" s="79"/>
      <c r="F280" s="109"/>
      <c r="G280" s="110"/>
      <c r="H280" s="110"/>
      <c r="I280" s="110"/>
      <c r="J280" s="80"/>
      <c r="K280" s="81"/>
      <c r="L280" s="111"/>
      <c r="M280" s="112"/>
      <c r="N280" s="121">
        <f>$BK$280</f>
        <v>0</v>
      </c>
      <c r="O280" s="112"/>
      <c r="P280" s="112"/>
      <c r="Q280" s="112"/>
      <c r="R280" s="37"/>
      <c r="T280" s="83"/>
      <c r="U280" s="84" t="s">
        <v>24</v>
      </c>
      <c r="AA280" s="76"/>
      <c r="AT280" s="5" t="s">
        <v>83</v>
      </c>
      <c r="AU280" s="5" t="s">
        <v>40</v>
      </c>
      <c r="AY280" s="5" t="s">
        <v>83</v>
      </c>
      <c r="BE280" s="34">
        <f>IF($U$280="základná",$N$280,0)</f>
        <v>0</v>
      </c>
      <c r="BF280" s="34">
        <f>IF($U$280="znížená",$N$280,0)</f>
        <v>0</v>
      </c>
      <c r="BG280" s="34">
        <f>IF($U$280="zákl. prenesená",$N$280,0)</f>
        <v>0</v>
      </c>
      <c r="BH280" s="34">
        <f>IF($U$280="zníž. prenesená",$N$280,0)</f>
        <v>0</v>
      </c>
      <c r="BI280" s="34">
        <f>IF($U$280="nulová",$N$280,0)</f>
        <v>0</v>
      </c>
      <c r="BJ280" s="5" t="s">
        <v>41</v>
      </c>
      <c r="BK280" s="77">
        <f>$L$280*$K$280</f>
        <v>0</v>
      </c>
    </row>
    <row r="281" spans="2:63" s="5" customFormat="1" ht="23.25" customHeight="1">
      <c r="B281" s="36"/>
      <c r="C281" s="78"/>
      <c r="D281" s="78" t="s">
        <v>84</v>
      </c>
      <c r="E281" s="79"/>
      <c r="F281" s="109"/>
      <c r="G281" s="110"/>
      <c r="H281" s="110"/>
      <c r="I281" s="110"/>
      <c r="J281" s="80"/>
      <c r="K281" s="81"/>
      <c r="L281" s="111"/>
      <c r="M281" s="112"/>
      <c r="N281" s="121">
        <f>$BK$281</f>
        <v>0</v>
      </c>
      <c r="O281" s="112"/>
      <c r="P281" s="112"/>
      <c r="Q281" s="112"/>
      <c r="R281" s="37"/>
      <c r="T281" s="83"/>
      <c r="U281" s="84" t="s">
        <v>24</v>
      </c>
      <c r="AA281" s="76"/>
      <c r="AT281" s="5" t="s">
        <v>83</v>
      </c>
      <c r="AU281" s="5" t="s">
        <v>40</v>
      </c>
      <c r="AY281" s="5" t="s">
        <v>83</v>
      </c>
      <c r="BE281" s="34">
        <f>IF($U$281="základná",$N$281,0)</f>
        <v>0</v>
      </c>
      <c r="BF281" s="34">
        <f>IF($U$281="znížená",$N$281,0)</f>
        <v>0</v>
      </c>
      <c r="BG281" s="34">
        <f>IF($U$281="zákl. prenesená",$N$281,0)</f>
        <v>0</v>
      </c>
      <c r="BH281" s="34">
        <f>IF($U$281="zníž. prenesená",$N$281,0)</f>
        <v>0</v>
      </c>
      <c r="BI281" s="34">
        <f>IF($U$281="nulová",$N$281,0)</f>
        <v>0</v>
      </c>
      <c r="BJ281" s="5" t="s">
        <v>41</v>
      </c>
      <c r="BK281" s="77">
        <f>$L$281*$K$281</f>
        <v>0</v>
      </c>
    </row>
    <row r="282" spans="2:63" s="5" customFormat="1" ht="23.25" customHeight="1">
      <c r="B282" s="36"/>
      <c r="C282" s="78"/>
      <c r="D282" s="78" t="s">
        <v>84</v>
      </c>
      <c r="E282" s="79"/>
      <c r="F282" s="109"/>
      <c r="G282" s="110"/>
      <c r="H282" s="110"/>
      <c r="I282" s="110"/>
      <c r="J282" s="80"/>
      <c r="K282" s="81"/>
      <c r="L282" s="111"/>
      <c r="M282" s="112"/>
      <c r="N282" s="121">
        <f>$BK$282</f>
        <v>0</v>
      </c>
      <c r="O282" s="112"/>
      <c r="P282" s="112"/>
      <c r="Q282" s="112"/>
      <c r="R282" s="37"/>
      <c r="T282" s="83"/>
      <c r="U282" s="84" t="s">
        <v>24</v>
      </c>
      <c r="V282" s="48"/>
      <c r="W282" s="48"/>
      <c r="X282" s="48"/>
      <c r="Y282" s="48"/>
      <c r="Z282" s="48"/>
      <c r="AA282" s="49"/>
      <c r="AT282" s="5" t="s">
        <v>83</v>
      </c>
      <c r="AU282" s="5" t="s">
        <v>40</v>
      </c>
      <c r="AY282" s="5" t="s">
        <v>83</v>
      </c>
      <c r="BE282" s="34">
        <f>IF($U$282="základná",$N$282,0)</f>
        <v>0</v>
      </c>
      <c r="BF282" s="34">
        <f>IF($U$282="znížená",$N$282,0)</f>
        <v>0</v>
      </c>
      <c r="BG282" s="34">
        <f>IF($U$282="zákl. prenesená",$N$282,0)</f>
        <v>0</v>
      </c>
      <c r="BH282" s="34">
        <f>IF($U$282="zníž. prenesená",$N$282,0)</f>
        <v>0</v>
      </c>
      <c r="BI282" s="34">
        <f>IF($U$282="nulová",$N$282,0)</f>
        <v>0</v>
      </c>
      <c r="BJ282" s="5" t="s">
        <v>41</v>
      </c>
      <c r="BK282" s="77">
        <f>$L$282*$K$282</f>
        <v>0</v>
      </c>
    </row>
    <row r="283" spans="2:18" s="5" customFormat="1" ht="7.5" customHeight="1">
      <c r="B283" s="50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2"/>
    </row>
    <row r="284" s="2" customFormat="1" ht="12" customHeight="1"/>
  </sheetData>
  <sheetProtection/>
  <mergeCells count="52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N126:Q126"/>
    <mergeCell ref="N127:Q127"/>
    <mergeCell ref="N128:Q12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N179:Q179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L253:M253"/>
    <mergeCell ref="N253:Q253"/>
    <mergeCell ref="F250:I250"/>
    <mergeCell ref="L250:M250"/>
    <mergeCell ref="N250:Q250"/>
    <mergeCell ref="F251:I251"/>
    <mergeCell ref="L251:M251"/>
    <mergeCell ref="N251:Q251"/>
    <mergeCell ref="N252:Q252"/>
    <mergeCell ref="F253:I253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1:I271"/>
    <mergeCell ref="L271:M271"/>
    <mergeCell ref="N271:Q271"/>
    <mergeCell ref="N270:Q270"/>
    <mergeCell ref="N277:Q277"/>
    <mergeCell ref="F272:I272"/>
    <mergeCell ref="L272:M272"/>
    <mergeCell ref="N272:Q272"/>
    <mergeCell ref="F275:I275"/>
    <mergeCell ref="L275:M275"/>
    <mergeCell ref="N275:Q275"/>
    <mergeCell ref="N274:Q274"/>
    <mergeCell ref="N273:Q273"/>
    <mergeCell ref="N279:Q279"/>
    <mergeCell ref="F280:I280"/>
    <mergeCell ref="L280:M280"/>
    <mergeCell ref="N280:Q280"/>
    <mergeCell ref="F276:I276"/>
    <mergeCell ref="L276:M276"/>
    <mergeCell ref="N276:Q276"/>
    <mergeCell ref="F278:I278"/>
    <mergeCell ref="L278:M278"/>
    <mergeCell ref="N278:Q278"/>
    <mergeCell ref="F281:I281"/>
    <mergeCell ref="L281:M281"/>
    <mergeCell ref="N281:Q281"/>
    <mergeCell ref="F282:I282"/>
    <mergeCell ref="L282:M282"/>
    <mergeCell ref="N282:Q282"/>
    <mergeCell ref="F279:I279"/>
    <mergeCell ref="L279:M279"/>
    <mergeCell ref="H1:K1"/>
    <mergeCell ref="S2:AC2"/>
    <mergeCell ref="N181:Q181"/>
    <mergeCell ref="N186:Q186"/>
    <mergeCell ref="N199:Q199"/>
    <mergeCell ref="N254:Q254"/>
    <mergeCell ref="F252:I252"/>
    <mergeCell ref="L252:M252"/>
  </mergeCells>
  <dataValidations count="2">
    <dataValidation type="list" allowBlank="1" showInputMessage="1" showErrorMessage="1" error="Povolené sú hodnoty K a M." sqref="D278:D283">
      <formula1>"K,M"</formula1>
    </dataValidation>
    <dataValidation type="list" allowBlank="1" showInputMessage="1" showErrorMessage="1" error="Povolené sú hodnoty základná, znížená, nulová." sqref="U278:U283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5" tooltip="Rozpočet" display="3) Rozpočet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9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2015-11-27T10:45:22Z</dcterms:created>
  <dcterms:modified xsi:type="dcterms:W3CDTF">2015-11-27T10:45:22Z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